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codeName="ThisWorkbook" defaultThemeVersion="166925"/>
  <mc:AlternateContent xmlns:mc="http://schemas.openxmlformats.org/markup-compatibility/2006">
    <mc:Choice Requires="x15">
      <x15ac:absPath xmlns:x15ac="http://schemas.microsoft.com/office/spreadsheetml/2010/11/ac" url="https://canaltrece.sharepoint.com/sites/SeguimientoaPlanesyProyectos/Documentos compartidos/Seguimiento a Planes de Acción/2024/IV TRIMESTRE/"/>
    </mc:Choice>
  </mc:AlternateContent>
  <xr:revisionPtr revIDLastSave="0" documentId="8_{11B755B0-CC04-459C-8FD7-1E2435640357}" xr6:coauthVersionLast="47" xr6:coauthVersionMax="47" xr10:uidLastSave="{00000000-0000-0000-0000-000000000000}"/>
  <bookViews>
    <workbookView xWindow="-110" yWindow="-110" windowWidth="19420" windowHeight="10300" xr2:uid="{00000000-000D-0000-FFFF-FFFF00000000}"/>
  </bookViews>
  <sheets>
    <sheet name="1) Contenidos y Proyectos" sheetId="1" r:id="rId1"/>
    <sheet name="2) Audiencias y Usuarios" sheetId="2" r:id="rId2"/>
    <sheet name="3) Financiera y Comercial" sheetId="3" r:id="rId3"/>
    <sheet name="4) F. Organizacional" sheetId="4" r:id="rId4"/>
  </sheets>
  <externalReferences>
    <externalReference r:id="rId5"/>
  </externalReferences>
  <definedNames>
    <definedName name="_xlnm._FilterDatabase" localSheetId="0" hidden="1">'1) Contenidos y Proyectos'!$A$2:$R$2</definedName>
    <definedName name="_xlnm._FilterDatabase" localSheetId="1" hidden="1">'2) Audiencias y Usuarios'!$A$2:$R$9</definedName>
    <definedName name="_xlnm._FilterDatabase" localSheetId="2" hidden="1">'3) Financiera y Comercial'!$A$4:$R$4</definedName>
    <definedName name="_xlnm._FilterDatabase" localSheetId="3" hidden="1">'4) F. Organizacional'!$A$2:$R$2</definedName>
    <definedName name="_xlnm.Print_Area" localSheetId="0">'1) Contenidos y Proyectos'!$A$1:$R$11</definedName>
    <definedName name="_xlnm.Print_Area" localSheetId="1">'2) Audiencias y Usuarios'!$A$1:$Q$9</definedName>
    <definedName name="_xlnm.Print_Area" localSheetId="2">'3) Financiera y Comercial'!$A$1:$Q$13</definedName>
    <definedName name="_xlnm.Print_Area" localSheetId="3">'4) F. Organizacional'!$A$1:$Q$19</definedName>
    <definedName name="ESTADOS">[1]Parametros!$D$3:$E$6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 i="3" l="1"/>
  <c r="R7" i="3"/>
  <c r="R6" i="3"/>
  <c r="R5" i="3"/>
  <c r="Q5" i="3"/>
  <c r="Q7" i="3"/>
  <c r="Q6" i="3"/>
  <c r="N16" i="3"/>
  <c r="N11" i="3"/>
  <c r="N10" i="3"/>
  <c r="N9" i="3"/>
  <c r="N15" i="3"/>
  <c r="N7" i="3"/>
  <c r="N6" i="3"/>
  <c r="N14" i="4"/>
  <c r="N5" i="3"/>
  <c r="N21" i="2"/>
  <c r="N24" i="1"/>
  <c r="N11" i="1"/>
  <c r="N10" i="1"/>
  <c r="N3" i="1"/>
  <c r="N5" i="2"/>
  <c r="N4" i="2"/>
  <c r="N3" i="2"/>
  <c r="N8" i="3"/>
  <c r="N9" i="4" l="1"/>
  <c r="N8" i="4"/>
  <c r="N7" i="4"/>
  <c r="N15" i="4"/>
  <c r="N20" i="4" s="1"/>
  <c r="N4" i="4"/>
  <c r="N5" i="4"/>
  <c r="N6" i="4"/>
  <c r="N10" i="4"/>
  <c r="N11" i="4"/>
  <c r="N13" i="4"/>
  <c r="N16" i="4"/>
  <c r="N17" i="4"/>
  <c r="N18" i="4"/>
  <c r="N19" i="4"/>
  <c r="N12" i="3"/>
  <c r="N11" i="2"/>
  <c r="L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Eduardo Segura Ramirez</author>
  </authors>
  <commentList>
    <comment ref="P14" authorId="0" shapeId="0" xr:uid="{68BBA55B-1A10-4CDE-A1DE-38DF8557CBCE}">
      <text>
        <r>
          <rPr>
            <sz val="11"/>
            <color theme="1"/>
            <rFont val="Calibri"/>
            <family val="2"/>
            <scheme val="minor"/>
          </rPr>
          <t xml:space="preserve">David Eduardo Segura Ramirez:
</t>
        </r>
      </text>
    </comment>
  </commentList>
</comments>
</file>

<file path=xl/sharedStrings.xml><?xml version="1.0" encoding="utf-8"?>
<sst xmlns="http://schemas.openxmlformats.org/spreadsheetml/2006/main" count="531" uniqueCount="325">
  <si>
    <t>Hoja de Vida Indicadores Plan de Acción 2024 - IV TRIMESTRE</t>
  </si>
  <si>
    <t>Perspectiva Estratégica</t>
  </si>
  <si>
    <t>Objetivo de la Perspectiva</t>
  </si>
  <si>
    <t>Tipo de Indicador</t>
  </si>
  <si>
    <t>Tendencia</t>
  </si>
  <si>
    <t>Nombre Indicador</t>
  </si>
  <si>
    <t>Formula</t>
  </si>
  <si>
    <t>Frecuencia Seguimiento</t>
  </si>
  <si>
    <t>Responsable
Seguimiento</t>
  </si>
  <si>
    <t>Meta</t>
  </si>
  <si>
    <t>Periodo de Seguimiento Inicial</t>
  </si>
  <si>
    <t>Periodo de Seguimiento Final</t>
  </si>
  <si>
    <t>Resultado Numerador del Trimestre unicamente</t>
  </si>
  <si>
    <t>Resultado Denominador del Trimestre unicamente</t>
  </si>
  <si>
    <t>Resultado de IV Trimestre</t>
  </si>
  <si>
    <t>Observaciones</t>
  </si>
  <si>
    <t>Evidencias
 (Aporte los enlaces donde se encuentra esta información)</t>
  </si>
  <si>
    <t>FORMATO FICHA TÉCNICA
FORMATO CRONOGRAMA DE ACTIVIDADES</t>
  </si>
  <si>
    <t xml:space="preserve">1. Aumento  de Contenidos Regionales
</t>
  </si>
  <si>
    <t>Fortalecer la capacidad de producción propia.</t>
  </si>
  <si>
    <t>Resultado</t>
  </si>
  <si>
    <t>Incremento</t>
  </si>
  <si>
    <t>Contenido InHouse</t>
  </si>
  <si>
    <t xml:space="preserve"> (Horas producidas de contenido en región en el periodo actual / Horas producidas de contenido en región en el vigencia anterior) *  105</t>
  </si>
  <si>
    <t>Anual</t>
  </si>
  <si>
    <t xml:space="preserve">German Jula </t>
  </si>
  <si>
    <t>Aumentar en 5 % las horas producidas de contenidos de actualidad y/o en directo, en relación con la vigencia anterior.</t>
  </si>
  <si>
    <t>El cuarto trimestre finalizó con 1.321 horas de programación, con una parrilla variada que representó la voz de las 14 regiones a través de proyectos transmedia. Esto permitió que la audiencia se expandiera e interactuara con nuestras producciones. En comparación con las 919 horas finalizadas en la vigencia anterior.</t>
  </si>
  <si>
    <t>https://canaltrece-my.sharepoint.com/:x:/r/personal/jforero_canaltrece_com_co/_layouts/15/Doc.aspx?sourcedoc=%7B5ED9ED03-AEC2-470F-AD15-0BD6E5E9149E%7D&amp;file=Hv%20%20horas%202024%20programas%20in%20house-SEP.xlsx&amp;action=default&amp;mobileredirect=true</t>
  </si>
  <si>
    <t>https://canaltrece-my.sharepoint.com/:x:/r/personal/jforero_canaltrece_com_co/_layouts/15/Doc.aspx?sourcedoc=%7B12F33392-0599-4BE8-A227-756C33A2ED75%7D&amp;file=1.%20Contenido%20InHouse%20.xlsx&amp;action=default&amp;mobileredirect=true</t>
  </si>
  <si>
    <t>Producir proyectos seleccionados de un portafolio acordado entre el canal y creadores externos.</t>
  </si>
  <si>
    <t>Eficacia</t>
  </si>
  <si>
    <t>Semillero de Proyectos de Contenidos</t>
  </si>
  <si>
    <t>(Cantidad de proyectos seleccionados en el vigencia actual / Meta de proyectos  de la vigencia) * 100</t>
  </si>
  <si>
    <t xml:space="preserve">Anual </t>
  </si>
  <si>
    <t>Natalia Arenas</t>
  </si>
  <si>
    <t>Acompañar a diez (10) proyectos de portafolio de proyectos semillero trece hasta la etapa de desarrollo (etapa C- Maduración).</t>
  </si>
  <si>
    <t xml:space="preserve">De los proyectos propuesto por Mario Villalobos, quedan en etapa C de marduración, es decir con ficha, presupuesto y demás finalizados cuatro (4) proyectos. Además, de los cuatro (4) proyectos previamente existentes en en el semillero a los que desde el anterior trismestre se les había revisado y actualizado al presente año para quedar en la etapa C de maduración.
El semilero no continúa y en cambió se crea "Cinema Trece Lab", para Cinema Trece Lab se aceptaron dos (2) películas. </t>
  </si>
  <si>
    <t>SEMILLERO</t>
  </si>
  <si>
    <t>2. Semillero de proyectos de contenidos.xls</t>
  </si>
  <si>
    <t>Desarrollar contenidos desarrollados por  productoras externas.</t>
  </si>
  <si>
    <t>Programa de Convocatorias Abiertas</t>
  </si>
  <si>
    <t>(Cantidad de proyectos adjudicados en el vigencia actual / Meta de proyectos de la vigencia adjudicados ) * 100</t>
  </si>
  <si>
    <t>Adjudicar dos (2) proyectos dentro del programa de convocatorias abiertas</t>
  </si>
  <si>
    <t>Se producieron y estrenaron los proyectos por convatorios: "Capacidades Diversas", "Very Well" y "La Banda de Andy - Segunda Temporada". Además de cada uno de ellos se realizo evento de lanzamiento.</t>
  </si>
  <si>
    <t>CONVOCATORIAS 074</t>
  </si>
  <si>
    <t>3. Programa de convocatorias abiertas.xls</t>
  </si>
  <si>
    <t>Crear convenios para optimizar la creación y producción de contenidos.</t>
  </si>
  <si>
    <t>Convenios y/o contratos interadministrativos para producción de Contenidos</t>
  </si>
  <si>
    <t>(Cantidad de convenios firmados en el periodo actual / Meta de Convenios firmados establecida para la vigencia) * 100</t>
  </si>
  <si>
    <t>Coordinar desde la parte técnica la ejecución de dos (2) convenios y/o contratos interadministrativos para producción de Contenidos</t>
  </si>
  <si>
    <t>Se realizó la producción y el lanzamiento de "Territorios y Voces Indígenas". Se cumplieron con todos los acuerdos establecidos por ficha.</t>
  </si>
  <si>
    <t>CONVENIO TERRITORIOS Y VOCES INDIGENAS</t>
  </si>
  <si>
    <t>4. Convenios o contratos interadministrativos para producción de contenidos.xls</t>
  </si>
  <si>
    <t>Transmitir eventos o producir contenidos especiales culturales y/o deportivos de la gran region trece.</t>
  </si>
  <si>
    <t>contenidos especiales.</t>
  </si>
  <si>
    <t>(Cantidad de Contenidos Especiales producidos en el periodo actual / Meta de producción de contenidos especiales establecida para la vigencia) * 100</t>
  </si>
  <si>
    <t>Producción de cinco (5) contenidos especiales regionales y/o culturales</t>
  </si>
  <si>
    <t xml:space="preserve">En el cuarto trimestre del año, se cumplió la meta de producir cinco documentales culturales y regionales. Se realizaron los siguientes documentales:
•	Séptima Pincelada, emitido el 3 de noviembre de 2024.
•	Mafe, emitido el 22 de diciembre de 2024.
•	Banco de Leche Materna, emitido el 20 de diciembre de 2024.
•	Sabores del Amazonas, emitido el 29 de diciembre de 2024.
•	Penyair, emitido el 4 de abril del 2024
Adicionalmente, el documental Huellas del Podcast se produjo en 2024, pero su emisión se realizó en 2025.
Asimismo, se llevaron a cabo transmisiones en vivo de eventos culturales y deportivos, entre ellos:
•	Meta es Trece, transmitido el 25 de octubre de 2024.
•	Media Maratón Cundinamarca, transmitida el 27 de octubre de 2024.
•	Festival internacional de la cultura campesina 16 de noviembre del 2024
También se realizaron cubrimientos especiales de los intercolegiados de fútbol y la final de fútbol de salón.
</t>
  </si>
  <si>
    <t>https://canaltrece-my.sharepoint.com/:x:/r/personal/jforero_canaltrece_com_co/_layouts/15/doc2.aspx?sourcedoc=%7B0E39E488-A8AE-41F7-B979-C5B62152B3B8%7D&amp;file=Hv%20%20horas%202024%20programas%20in%20house-DIC%202024I.xlsx&amp;action=default&amp;mobileredirect=true</t>
  </si>
  <si>
    <t xml:space="preserve">2. Fortalecimiento de Contenidos Digitales
</t>
  </si>
  <si>
    <t>Producir series para pantallas digitales.</t>
  </si>
  <si>
    <t>Producir Serie Podcast</t>
  </si>
  <si>
    <t>(Cantidad de Series Podcast producidas y publicadas en el periodo actual / Meta de producción y publicación de series Podcast establecida para la vigencia) * 100</t>
  </si>
  <si>
    <t xml:space="preserve">Camilo Caballero </t>
  </si>
  <si>
    <t>Producir y publicar tres (3) Series de Podcast regionales</t>
  </si>
  <si>
    <t xml:space="preserve">
En el área digital, se llevó a cabo la producción de tres series de podcast que abordan diversos temas de la Región Trece. Cada serie ofrece una mirada profunda sobre la cultura, tradiciones, y los principales atractivos de la región, explorando desde sus paisajes naturales hasta sus historias más representativas. A través de conversaciones auténticas y contenido exclusivo, estos podcasts brindan una plataforma para conocer y valorar todo lo que hace única a la Región Trece</t>
  </si>
  <si>
    <t>https://docs.google.com/document/d/144wugWNh6fFblKbI-YDVdAtNu8PBMvxeEp1hG0JbK3Y/edit?usp=sharing</t>
  </si>
  <si>
    <t>Producir una Serie Web</t>
  </si>
  <si>
    <t>(Cantidad  de Series Web producidas y publicadas en el periodo actual / Meta de producción y publicación de series Web establecida para la vigencia) * 100</t>
  </si>
  <si>
    <t>Producir y publicar tres (3) Series Web de Contenidos Regionales</t>
  </si>
  <si>
    <t>Se llevaron a cabo tres series de contenidos digitales enfocadas en la Región Trece, destacando sus tradiciones, paisajes, gastronomía y otros aspectos representativos de su identidad cultural.</t>
  </si>
  <si>
    <t>https://docs.google.com/document/d/16PvDCWSSnt37qMdYRdOzJ1uEvU1kVeM25nIyJW-jKtY/edit?usp=sharing</t>
  </si>
  <si>
    <t xml:space="preserve">3. Posicionamiento accesible, cultural y educativo de la parrilla de programación
</t>
  </si>
  <si>
    <t>Emitir el 75% de programación cultural y educativa.</t>
  </si>
  <si>
    <t>Producto</t>
  </si>
  <si>
    <t>Programación Cultural y Educativa</t>
  </si>
  <si>
    <r>
      <rPr>
        <sz val="9"/>
        <color rgb="FF000000"/>
        <rFont val="Calibri"/>
        <scheme val="minor"/>
      </rPr>
      <t xml:space="preserve">(Número promedio de horas semanales de emisión de contenido Cultural y Educativo durante el periodo actual / Número máximo de horas semanales de emisión </t>
    </r>
    <r>
      <rPr>
        <sz val="9"/>
        <color rgb="FFFF0000"/>
        <rFont val="Calibri"/>
        <scheme val="minor"/>
      </rPr>
      <t>de contenido Cultural y Educativo</t>
    </r>
    <r>
      <rPr>
        <sz val="9"/>
        <color rgb="FF000000"/>
        <rFont val="Calibri"/>
        <scheme val="minor"/>
      </rPr>
      <t>) * 100</t>
    </r>
  </si>
  <si>
    <t>Trimestral</t>
  </si>
  <si>
    <t>Nathalia Montealegre Triana</t>
  </si>
  <si>
    <t>75% de horas en emisión de contenido Cultural y Educativo</t>
  </si>
  <si>
    <t>La programación del cuarto  trimestre estuvo conformado por estrenos de coproducciones como Mi primer sencillo, convocatorias como La banda de andy y Capacidades diversas</t>
  </si>
  <si>
    <t>https://canaltrece-my.sharepoint.com/:x:/g/personal/nmontealegre_canaltrece_com_co/EQQ_L7_Ru8BKpP4BbwMDm4sBAI3pmm_T6IJgBC467erY2w?e=LXvRR8</t>
  </si>
  <si>
    <t>3% de horas de emision de programas con enfoque inclusivo</t>
  </si>
  <si>
    <t>Programación Inclusiva</t>
  </si>
  <si>
    <t>Programación contenido etnico, de inclusión social e identidad de genero a nivel regional, nacional e internacional.</t>
  </si>
  <si>
    <t>3% de emisión de contenidos con enfoque inclusive</t>
  </si>
  <si>
    <r>
      <rPr>
        <b/>
        <sz val="9"/>
        <color rgb="FF000000"/>
        <rFont val="Calibri"/>
      </rPr>
      <t xml:space="preserve">LGTBI+
</t>
    </r>
    <r>
      <rPr>
        <sz val="9"/>
        <color rgb="FF000000"/>
        <rFont val="Calibri"/>
      </rPr>
      <t xml:space="preserve">CRÓNICAS  VALIENTES CAP 01
NADA QUE CURAR
LOS 100 DIAS DE ALEJA
CIELO PURPURA
</t>
    </r>
    <r>
      <rPr>
        <b/>
        <sz val="9"/>
        <color rgb="FF000000"/>
        <rFont val="Calibri"/>
      </rPr>
      <t xml:space="preserve">INDÍGENA  Y AFRO ( ÉTNICO)
</t>
    </r>
    <r>
      <rPr>
        <sz val="9"/>
        <color rgb="FF000000"/>
        <rFont val="Calibri"/>
      </rPr>
      <t xml:space="preserve">LA CIUDAD DE LAS MIL CASCADAS
MINI SERIE INDÍGENA
AUTONOMÍAS TERRITORIALES 
DANZANDO CON SONIDOS  ANCESTRALES
MINISERIE INDÍGENA FUNPRODES
EN LA PIEL DE LOS OTROS
DOCUMENTAL ANTES DO PRATO
RESEMBRANDO
UNITARIO AFROCOLOMBIANO 
CRÓNICAS  VALIENTES
KADUME TRADICIÓN PALENQUERA
DOCUMENTAL SÉPTIMA PINCELADA 
LOS MORENO MORENO 
RELATOS AFRO
MUJERES TEJEDORAS DE HISTORIAS 
FAMILIA LÓPEZ GÓMEZ
POESÍA DE RESISTENCIA
INDIGENAS KISGO 
CONSEJO COMUNITARIO CAJAMBRE – BUENAVENTURA 
DOCUMENTAL UNA MIRADA ANCESTRAL AFROCAJIBIANO 
INDIGENA II CRIDEC T. 2
DOCUMENTAL MI MEJOR TESORO AFROMAGDALENA 
CATA MESTIZA
GUARDIANAS DE TIERRA VIVA
TERRITORIOS Y VOCES INDÍGENAS
EL BUEN VIVIR 
</t>
    </r>
    <r>
      <rPr>
        <b/>
        <sz val="9"/>
        <color rgb="FF000000"/>
        <rFont val="Calibri"/>
      </rPr>
      <t xml:space="preserve">DISCAPACIDAD
</t>
    </r>
    <r>
      <rPr>
        <sz val="9"/>
        <color rgb="FF000000"/>
        <rFont val="Calibri"/>
      </rPr>
      <t xml:space="preserve">TOMA EL CONTROL
CLAVE DE SOL
CAPACIDADES DIVERSAS
DOCUMENTAL VIBRAR
</t>
    </r>
    <r>
      <rPr>
        <b/>
        <sz val="9"/>
        <color rgb="FF000000"/>
        <rFont val="Calibri"/>
      </rPr>
      <t>ELPRESO</t>
    </r>
  </si>
  <si>
    <t>4. Comprensión y medición de Televidentes y Audiencia Digital</t>
  </si>
  <si>
    <t>Comprender y medir las caracteristicas, preferencias y comportamientos de la audiencia Trece</t>
  </si>
  <si>
    <t>Plan de Comprensión  de Audiencias</t>
  </si>
  <si>
    <t>(Número de estudios de Audiencia en las Regiones Trece realizados y publicados en la página web en la vigencia actual / Meta de estudios de Audiencia en las Regiones Trece establecida para la vigencia) * 100</t>
  </si>
  <si>
    <t>Andres Felipe Cañon Olivares</t>
  </si>
  <si>
    <t>Realizar 2 estudios al año con información de audiencia en las Regiones del Canal Trece</t>
  </si>
  <si>
    <t xml:space="preserve">Durante el cuarto trimestre de 2024 inicia la fase de tabulación de los datos recolectados en la región por parte de los programas Enlace trece, Magnifica región trece, un total de 300 encuestas realizadas en los llugares de inluencia en el canal que se ejecutó por parte de los colaboradores aplicando la metodología de encuenta tanto fisica como virtual, todos los rewsultados deben se agrupados en una misma tabla para poder analizarlo y pasar a la fase final, se presentó el resultado del analisis al comité de programación y fue envviado a cada uno de los miembros del mismo vía coreo electronico  el analisis y tabulacion al comité de programaicón para la toma de desiciones de las futuras vigencias 
</t>
  </si>
  <si>
    <t>Soportes Seguimiento audiencias 2024</t>
  </si>
  <si>
    <t>10.Plan de comprensión de audiencias.xls</t>
  </si>
  <si>
    <t xml:space="preserve">5.Aumento de Audiencias y Usuarios
</t>
  </si>
  <si>
    <t>Aumentar el alcance de los televidentes Trece.</t>
  </si>
  <si>
    <t>Alcance de Televidentes</t>
  </si>
  <si>
    <t>(Número promedio de Alcance Efectivo de Televidentes durante el trimestre actual / Meta de Alcance Efectivo promedio de Televidentes Proyectada para el trimestre * 100</t>
  </si>
  <si>
    <t>Alcance Efectivo de 430.000. Televidentes promedio trimestral</t>
  </si>
  <si>
    <t xml:space="preserve">El Cuarto trimestre del año 2024 contó con un aumento en las audiencias promedio del canal, esto principalmente por la epoca de vacaciones escolares, que aumentó el consumo de franjas como la infantil, inbox trece en la tardes y mayor numero de televisores prendidos, programas como Enalce trece obtuvo un mayor nnumero de televidentes desde las regiones de influencia del canal, no solo en horario origninal y repetición. todos los programas inhouse pasaron por un proceso de revisión con los datos del primer semestre de 2024 para realizar mejoras en cada uno de ellos, generando un impacto positivo sobre  lso programas, este fue el caso de inbox trece que luego de vacaciones inciio visitando los colegios, trayendo al estudio y aumentando la audiencia por parte de los jovenes, Enlace trece, en donde todos los corresponsales resivieron una capacitaicón para mejorar la producción del contenido, magnifica región trece en donde se socializaron los puntos en el minuto a minuto, y los programas deportivos que tuvieron ajustes sobre el total de sus productos enfocados al analisis del consumo del programa </t>
  </si>
  <si>
    <t>11. Alcance de televidentes.xls</t>
  </si>
  <si>
    <t>Aumentar el activo digital del Canal Trece.</t>
  </si>
  <si>
    <t>Activo Digital</t>
  </si>
  <si>
    <t>(Cantidad de Usuarios del Activo Digital del Canal durante el periodo trimestral / Meta de Usuarios del Activo Digital Proyectada para el trimestre actual) * 100</t>
  </si>
  <si>
    <t>A cierre de 2024 haber alcanzado 6 millones de usuarios en el activo digital total del año</t>
  </si>
  <si>
    <t>En digital durante este trimestre aumentaron los seguidores en nuestras redes sociasles, facebook es la red social con mayor numero de seguidores, y tik tok supera a instagram luego de un gran despliegue de contenido enfocado en esta plataforma, a cierre de este triemstre tenemos un total de 837,872 seguidores y en la pagina web, el trafico a la página fue de 379.000 usuarios, lla pagina recibió optimizaqciones en la carga de los buscadores y el landing page con mayor numero de visitas fue notas sobre efemerides en este periodo de tiempo como lo fue el día del amor y la amistad, día de la madre y por ultimo la pagina con mayor crecimiento y que más alcance nos deja, nota sobre conciertos en colombia 2024</t>
  </si>
  <si>
    <t>12. Activo digital.xlsx</t>
  </si>
  <si>
    <t>7</t>
  </si>
  <si>
    <t>Desarrollar proyectos audiovisuales que generen experiencia, interacción y recordación en la Audiencia.</t>
  </si>
  <si>
    <t>Proyectos Audiovisuales Interactivos</t>
  </si>
  <si>
    <t>(Cantidad de Proyectos Audiovisuales Interactivos realizados en el periodo actual / Meta de Proyectos Audiovisuales Interactivos establecida para la vigencia) * 100</t>
  </si>
  <si>
    <t>Realizar 4 proyectos audiovisules interactivos.</t>
  </si>
  <si>
    <t>En el área digital, se llevaron a cabo cuatro proyectos audiovisuales de gran impacto, abordando temáticas diversas y relevantes como tecnología, viajes, tatuajes y mujeres poderosas. Cada producción fue diseñada para generar experiencias únicas, fomentar la interacción y dejar una huella en la audiencia, consolidando contenidos que no solo informan y entretienen, sino que también conectan de manera significativa con diferentes comunidades y tendencias actuales.</t>
  </si>
  <si>
    <t>https://docs.google.com/document/d/1cKMucJw_-01A_SH00cM0vk4mb9w7SGzetB_gMjF5d8g/edit?usp=sharing</t>
  </si>
  <si>
    <t>7. Alianzas</t>
  </si>
  <si>
    <t>Posicionar la marca Trece a traves de Alianzas con medios de comunicación.</t>
  </si>
  <si>
    <t>q</t>
  </si>
  <si>
    <t>Alianzas con medios de comunicación.</t>
  </si>
  <si>
    <t>(Numero de alianzas suscritas en la vigencia actual / meta de alianzas suscritas para la vigencia actual)*100</t>
  </si>
  <si>
    <t>Diego Monroy</t>
  </si>
  <si>
    <t>Suscribir ocho (8) alianzas con medios de comunicación, con el fin de fortalecer sus canales de comunicación y difución de información corporativa e institucional.</t>
  </si>
  <si>
    <t>Teniendo en cuenta que el indicador es anual, se cumplieron con las 8 alianzas propuestas, es decir el 100% del indicador teniendo en cuenta que la mayoría de alianzas se renueva en el último trimestre del año, por lo que se lograrón las 5 restantes en este trimestre, y las tres durante los otros tres trimestres pasados</t>
  </si>
  <si>
    <t>Alianzas 2024</t>
  </si>
  <si>
    <t>8. Gestión de Relaciones Públicas</t>
  </si>
  <si>
    <t>Posicionar la marca Trece a traves de un trabajo articulado con entes publico privados.</t>
  </si>
  <si>
    <t>Plan de comunicación externa - divulgación, promoción y RRPP.</t>
  </si>
  <si>
    <t>(Numero de espacios de dialogo y difusión realizadas con stakeholders previstas en el periodo / Numero de espacios de dialogo y difusión realizados con stakeholders planeados en el periodo / )*100</t>
  </si>
  <si>
    <t>Cumplir con el 100% del plan de relaciones publicas .</t>
  </si>
  <si>
    <t>Se cumplió con la meta establecida para el periodo de numero de difusiones (free press)</t>
  </si>
  <si>
    <t>Tablas de contenido comunicaciones 2024 Indicadores.xlsx</t>
  </si>
  <si>
    <t xml:space="preserve">9. Experiencia Web
</t>
  </si>
  <si>
    <t>Ofrecer contenidos exclusivos para usuarios registrados y recopilar Data.</t>
  </si>
  <si>
    <t>Experiencia Web Freenium</t>
  </si>
  <si>
    <t xml:space="preserve"> (Número de seguidores  nuevos de la experiencia Web Freenium en el vigencia actual / Meta de seguidores de la experiencia Web Freenium Proyectados para la vigencia actual) *  100
</t>
  </si>
  <si>
    <t>Obtener 8000 seguidores en la experiencia web Freenium.</t>
  </si>
  <si>
    <t>no reporta</t>
  </si>
  <si>
    <t>no aplica</t>
  </si>
  <si>
    <t>El comportamiento de este indicador refleja la necesidad urgente de implementar una estrategia efectiva para fidelizar a los periodistas y medios locales, promoviendo la publicación de nuestros boletines informativos, noticias y lanzamientos, con el fin de mejorar la visibilidad y el impacto de nuestras iniciativas.</t>
  </si>
  <si>
    <t>p</t>
  </si>
  <si>
    <t>Hoja de Vida Indicadores Plan de Acción 2023 - IV TRIMESTRE</t>
  </si>
  <si>
    <t>Responsable Seguimiento</t>
  </si>
  <si>
    <t xml:space="preserve">10. Gestión de Recursos Financieros
</t>
  </si>
  <si>
    <t xml:space="preserve">Mantener el control de Recursos Financieros a través de la Gestión y Seguimiento Continuo.
</t>
  </si>
  <si>
    <t>Eficiencia</t>
  </si>
  <si>
    <t>Disminución</t>
  </si>
  <si>
    <t>Seguimiento y Control a la Ejecución de Proyectos</t>
  </si>
  <si>
    <t xml:space="preserve"> (Ingresos-Costo directo de los proyectos / Valor antes de IVA de los proyectos)</t>
  </si>
  <si>
    <t>Eliana Milena Sanabria Gomez</t>
  </si>
  <si>
    <t>Mantener el margen de contribución de las ventas de las líneas de negocio que garanticen el cubrimiento del gasto fijo de operación y funcionamiento en un 22%</t>
  </si>
  <si>
    <t>El margen de contribución a diciembre de 2024, se situa en 11%, esto obedece al registro de la provisión del costo asociado a la ejecución de los proyectos vs el ingreso generado en periodos diferentes</t>
  </si>
  <si>
    <t>Seguimiento y control a la ejecucion de proyectos</t>
  </si>
  <si>
    <t>Economía</t>
  </si>
  <si>
    <t>Gasto de Administración</t>
  </si>
  <si>
    <t>Gastos de Administración vigencia actual-Gastos de Administración de la vigencia anterior / Gastos de administración de la vigencia anterior.</t>
  </si>
  <si>
    <t>Incremento del Gasto de Administración &lt;0=16%</t>
  </si>
  <si>
    <t xml:space="preserve">El gasto de administración para el cuarto trimestre de la vigencia 2024 frente al mismo periodo de la vigencia 2023 se incrementó en un 21%, teniendo en cuenta el cobro de los honorarios de los contratistas, servicios públicos sede CAN, pólizas de los contratos suscritos durante el periodo e impuesto de ICA. toco comprar polizas mas altas. mas impuestos ica, mas prestacion de servicios, mas gastos en servicios publicos, </t>
  </si>
  <si>
    <t>Gastos de administracion</t>
  </si>
  <si>
    <t>Proceso</t>
  </si>
  <si>
    <t>Gestión de Cartera</t>
  </si>
  <si>
    <t>(Saldo cartera vencida durante el periodo / Total Facturación del periodo) * 100</t>
  </si>
  <si>
    <t>Gina Rocio Sanchez Paez</t>
  </si>
  <si>
    <t xml:space="preserve">Porcentaje de Cartera Vencida &lt;0=1% </t>
  </si>
  <si>
    <t xml:space="preserve">Se encuentra vencido el valor de $1,570 MM, dicho valor está representado en facturas de los clientes MINISTERIO DE CULTURA Y SENADO DE LA REPÚBLICA.  MINCULTURA informa que tiene restricción de PAC, se espera el pago dentro del primer trimestre de 2025, respecto del SENADO el vencimiento es inferior a 30 días y se estima su recaudo durante el mes enero de 2025. </t>
  </si>
  <si>
    <t>Gestion de cartera</t>
  </si>
  <si>
    <t>Seguimiento al Flujo de Caja</t>
  </si>
  <si>
    <t xml:space="preserve"> (Número de informes de Flujo de Caja entregados a la Gerencia en el periodo actual / Meta de informes de Flujo de Caja entregados a la Gerencia Proyectados para la vigencia actual) *  100</t>
  </si>
  <si>
    <t>12 Informes Anuales de Gerencia</t>
  </si>
  <si>
    <t>Durante el cuarto trimestre se realizarón tres reuniones de flujo de caja,donde se proyectaron los ingresos y gastos estimados de cada periodo</t>
  </si>
  <si>
    <t>Seguimiento al Flujo de caja</t>
  </si>
  <si>
    <t xml:space="preserve">11. Posicionamiento Comercial
</t>
  </si>
  <si>
    <t>Hacer posicionamiento de marca en eventos del sector audiovisual.</t>
  </si>
  <si>
    <t>Presencia de marca en eventos del sector virtuales y/o presenciales</t>
  </si>
  <si>
    <t>(Numero de eventos asistidos / Numero de eventos proyectados) *100</t>
  </si>
  <si>
    <t xml:space="preserve">Cindy Ariza Ahumada </t>
  </si>
  <si>
    <t>Asistir al menos a 10 eventos del  sector, culturales y comerciales a nivel nacional durante la vigencia.</t>
  </si>
  <si>
    <t>Para el cuarto trimestre del 2024 se conto con presencia de la marca en 6 eventos culturales como: Lanzamiento de Capacidades Diversas, Festival del Fuego, Lanzamiento de la TDT en San Jose del Guaviare, Evento musical en Villa Pinzon, Lanzamiento en Villavicencio y acompañamiento de evento Mintic en Yacopi. Cumpliendo y superando la meta prevista durante la vigencia 2024</t>
  </si>
  <si>
    <t>C:\Users\laperez\OneDrive - Canal Trece\MERCADEO TRECE\1. ALIANZAS\ALIANZAS 2024</t>
  </si>
  <si>
    <t>21. Presencia de marca en eventos del sector virtual o presencial.xls</t>
  </si>
  <si>
    <t>Desarrollar herramientas de seguimiento de la satisfacción de los clientes (CRM)</t>
  </si>
  <si>
    <t>Satisfaccion del cliente.</t>
  </si>
  <si>
    <t>85 % promedios de la calificación de las encuestas aplicadas</t>
  </si>
  <si>
    <t>Aplicar una encuesta de satisfacción del cliente dos (2) veces al año. Con un resultado de puntuación mayor o igual al 85%</t>
  </si>
  <si>
    <t>Se realizó la segunda encuesta de satisfacción a los clientes actuales del canal arrojando un porcentaje del 100% de satisfacción de los servicios prestado</t>
  </si>
  <si>
    <t>C:\Users\laperez\OneDrive - Canal Trece\MERCADEO TRECE\6. PLANEACION\2024\INDICADORES\segundo semestre</t>
  </si>
  <si>
    <t>22. Satisfacció al cliente.xls</t>
  </si>
  <si>
    <t xml:space="preserve">12. Portafolio de Servicios
</t>
  </si>
  <si>
    <t>Aumentar en un 20% las alianzas estratégicas suscritas por la entidad para difusión de contenidos y participación de eventos.</t>
  </si>
  <si>
    <t>Suscripción de alianzas</t>
  </si>
  <si>
    <t>(Número de alianzas suscritas / Número de alianzas proyectadas ) * 100</t>
  </si>
  <si>
    <t>Semestral</t>
  </si>
  <si>
    <t>Celebrar cincuenta y cinco (55) alianzas estratégicas durante la vigencia.</t>
  </si>
  <si>
    <t>Para el cuarto trimestre del 2024 se suscribieron 17 alianzas de acuerdo a la necesidad de la entidad cumpliendo con la meta prevista para la vigencia 2024 y contando con 75 alianzas para la vigencia.</t>
  </si>
  <si>
    <t>23. Suscripción de alianzas.xls</t>
  </si>
  <si>
    <t>Mantener el 80% de los ingresos por ventas por prestación de servicios con respecto a la vigencia anterior.</t>
  </si>
  <si>
    <t>Ingresos por ventas de prestación de servicios.</t>
  </si>
  <si>
    <t>(Ingresos por ventas por prestación de servicios  en la vigencia actual / 80% de los ingresos por ventas por prestación de servicios  de la vigencia anterior) * 100</t>
  </si>
  <si>
    <t>Para la vigencia 2024 la  meta para ingresos por concepto de ventas  a través de contratos, convenios interadministrativos y ordenes de pauta  es por la suma de $ 43.373.467.735</t>
  </si>
  <si>
    <t>"Para el cuarto trimestre se suscribieron Contratos, convenios y resoluciones por la suma de $31.531.431.499 teniendo como total ventas de $184.011.707.524,54 para la vigencia 2024</t>
  </si>
  <si>
    <t>https://canaltrece-my.sharepoint.com/:x:/g/personal/lperez_canaltrece_com_co/EevVlmo7RGJIn0cEXD_Da3IBDsveOru289jyuL4hT9drzw?e=ANamEO</t>
  </si>
  <si>
    <t>24. Ingreso por ventas de prestación de servicios.xls</t>
  </si>
  <si>
    <t>Aumentar la cantidad de clientes mediante una estrategia de servicios para captar en esta vigencia al menos dos clientes nuevos</t>
  </si>
  <si>
    <t>Cantidad de clientes nuevos.</t>
  </si>
  <si>
    <t>6 clientes nuevos para la vigencia 2024.</t>
  </si>
  <si>
    <t>Aumentar en 6 clientes nuevos  o que no hayan estado vinculados con la entidad en la vigencia anterior.</t>
  </si>
  <si>
    <t>216%%</t>
  </si>
  <si>
    <t xml:space="preserve">Para el cuarto trimestre se obtuvo como cliente nuevo la Alcaldia de Cajica, contando con un total de 13 clientes nuevos para la vigencia 2024. </t>
  </si>
  <si>
    <t>CONTRATOS O PROYECTOS 2024 TEVEANDINA SAS.xlsx (sharepoint.com)</t>
  </si>
  <si>
    <t>25. Cantidad de clientes nuevos.xls</t>
  </si>
  <si>
    <t xml:space="preserve">13. Fortalecimiento y Apropiación del MIPG
</t>
  </si>
  <si>
    <t xml:space="preserve">Fortalecernos organizacionalmente mediante el MIPG
</t>
  </si>
  <si>
    <t>Avance MIPG</t>
  </si>
  <si>
    <r>
      <t>(Resultado MIPG para la vigencia actual / Resultado MIPG proyectado</t>
    </r>
    <r>
      <rPr>
        <sz val="9"/>
        <color rgb="FF000000"/>
        <rFont val="Century Gothic"/>
        <family val="2"/>
      </rPr>
      <t>)</t>
    </r>
  </si>
  <si>
    <t>Victor Pinzón</t>
  </si>
  <si>
    <t>Alcanzar un 85% en el nivel de avance de la implementación del Modelo Integrado de Planeación y Gestión - MIPG.</t>
  </si>
  <si>
    <t>85.1%</t>
  </si>
  <si>
    <t xml:space="preserve">SUPERAMOS LA META ANUAL EN CONCORDANCIA CON LOS RESULTADOS FURAG DEL PERIODO REPORTADO </t>
  </si>
  <si>
    <t>https://canaltrece-my.sharepoint.com/:b:/g/personal/ahoyos_canaltrece_com_co/ESaTd9voW4xDmq0R9l5H9DQBy9IvZsoxiaPRkjsmCWQsnA?e=F2QngJ</t>
  </si>
  <si>
    <t>Divulgaciones Anuales</t>
  </si>
  <si>
    <t>(#de sensibilizaciones sobre las acciones realizadas desde el MIPG de la entidad en el periodo actual / Meta de sensibilizaciones sobre el MIPG de la entidad establecido para el periodo) * 100</t>
  </si>
  <si>
    <t>Realizar 14 Divulgaciones internas sobre el MIPG de la entidad.</t>
  </si>
  <si>
    <t>se realizaron las divulgacion a traves de plataforma de comunicaciones internas</t>
  </si>
  <si>
    <t>https://canaltrece-my.sharepoint.com/my?login_hint=ahoyos%40canaltrece%2Ecom%2Eco&amp;id=%2Fpersonal%2Fahoyos%5Fcanaltrece%5Fcom%5Fco%2FDocuments%2FPublicaciones%20en%20Viva%20Engage%20MIPG%20%281%29%2Epdf&amp;parent=%2Fpersonal%2Fahoyos%5Fcanaltrece%5Fcom%5Fco%2FDocuments</t>
  </si>
  <si>
    <t xml:space="preserve">14. Marco Estratégico, Seguimiento y Control
</t>
  </si>
  <si>
    <t>Realizar despliegue del Marco Estratégico</t>
  </si>
  <si>
    <t xml:space="preserve">Cumplimiento del Despliegue del Marco Estratégico
</t>
  </si>
  <si>
    <t xml:space="preserve"> (# de seguimientos del plan de acción entregados a la Gerencia y comité institucional en la vigencia  actual / Meta de informes de seguimientos del plan de acción a entregados a la Gerencia y comité institucional Proyectados para </t>
  </si>
  <si>
    <t>Realizar un 75% del despliegue del Marco Estratégico para la vigencia 2024 con un mínimo de 5 seguimientos anuales.</t>
  </si>
  <si>
    <t xml:space="preserve">se realizaron los comites de gestion y desempeño con el despliegue de planeacion estrategica en las aprobaciones de los diferentes planes en el que destaca la aprobacion del plan estrategico, se realizo la socializacion de los seguimientos del plan de accion con corte a tercer trimestre. </t>
  </si>
  <si>
    <t>ACTAS COMITE DE GESTION Y DESEMPEÑO 2024</t>
  </si>
  <si>
    <t>Realizar seguimiento y control a la Gestión</t>
  </si>
  <si>
    <t>Cumplimiento Plan Anual de Auditorias y Seguimientos</t>
  </si>
  <si>
    <t># de actividades del Plan Anual de Auditorias y Seguimientos realizadas en el periodo actual / Meta de actividades del Plan Anual de Auditorias y Seguimientos establecida para la vigencia) * 100</t>
  </si>
  <si>
    <t xml:space="preserve">Carlos Alvarez </t>
  </si>
  <si>
    <t>Cumplir con el 90% del Plan Anual de Auditorias y Seguimientos aprobado por el CICCI</t>
  </si>
  <si>
    <t xml:space="preserve">RELACIÓN CON ENTES EXTERNOS E INFORMES DE LEY.
Se presentaron y/o publicaron 40 informes o reportes.
2. EVALUACIÓN Y SEGUIMIENTOS.
Se programaron 14 evaluaciones, seguimientos y auditorías de las cuales se realizaron 12. 
3. EJECUCIÓN
Total de actividades de seguimiento y control programadas: (74)
Total de actividades ejecutadas: (67)
Porcentaje de ejecución: 90,57%
</t>
  </si>
  <si>
    <t xml:space="preserve">15. Planes de Fortalecimiento TIC
</t>
  </si>
  <si>
    <t>Contribuir desde las TIC al fortalecimiento del Desempeño Organizacional</t>
  </si>
  <si>
    <t>Seguridad de la Información</t>
  </si>
  <si>
    <t>(Cumplimiento de las actividades del Cronograma del Plan Maestro de Seguridad en el trimestre/ Actividades proyectadas del Cronograma Plan Maestro de Seguridad en el trimestre) *100</t>
  </si>
  <si>
    <t xml:space="preserve">Camilo Andrés Beltran </t>
  </si>
  <si>
    <t>Dar cumplimiento al 90% de las actividades planteadas en el Plan Maestro de Seguridad de la Información durante la vigencia 2024</t>
  </si>
  <si>
    <t>31/12/2024</t>
  </si>
  <si>
    <t xml:space="preserve">•	Ajuste y armonización del MSPI para el 2024
•	Desarrollo y seguimiento arquitectura empresarial Versión 2 MINTIC
•	Piezas de Concientización de seguridad de la información, buscando fortalecimiento y concientización empresarial.
•	Ciclo (VA) PM Gestión de tecnologías convergentes a nivel de SGSI 2024
•	Ajuste, armonización y actualización de las políticas específicas de Seguridad de la información
•	Biblioteca Documental SGSI 2024
•	Creación y Actualización de, procedimientos, manuales, guías.
•	Auditoría y Resultados 2024
</t>
  </si>
  <si>
    <t>Sistema de Gestión de Seguridad de la Información</t>
  </si>
  <si>
    <t>30. Seguridad de la información.xlsx</t>
  </si>
  <si>
    <t>Diseño de productos tecnológicos para el fortalecimiento del portafolio de servicios del canal.</t>
  </si>
  <si>
    <t>(No. de productos o servicios planeados / No. de productos o servicios tecnológicos diseñados)*100</t>
  </si>
  <si>
    <t>Diseñar cuatro (4) productos o servicios tecnológicos.</t>
  </si>
  <si>
    <t>alquiler de equipos
alquiler de impresoras
seguridad perimetral
impresora de carnet
GLPI Plugin INVENTORY
Gesproy
Renovacion de licenciamiento ofice 365</t>
  </si>
  <si>
    <t>productos y servicios</t>
  </si>
  <si>
    <t>31. Diseño de productos tecnologicos para el fortalecimiento del portafolio de servicios del canal.xlsx</t>
  </si>
  <si>
    <t>Renovación tecnológica y transformación digital</t>
  </si>
  <si>
    <t>(No. Proyectos elaborados según lo dispuesto en el PETIC/No. Proyectos relacionados en el PETIC)*100</t>
  </si>
  <si>
    <t>Elaborar mínimo el 40% de los proyectos relacionados en el PETIC</t>
  </si>
  <si>
    <t xml:space="preserve">Proyecto de Sede Electronica Fase III
Proyecto de Herramienta Mineria de Datos Audiencias-Procesos 
Proyecto de Herramienta para la emisión de certificados contractuales
Proyecto de Arquitectura Empresarial Fase III
Proyecto de Proyectos TIC InHouse 
Proyecto de Mejoramiento infraestructura TI, redes, servicios, comunicaciones 
Proyecto de Actualización tecnología en producción y emisión audiovisual transmedia </t>
  </si>
  <si>
    <t>https://canaltrece.sharepoint.com/:f:/s/GestindeTecnologaConvergente/EvyhW-lgsLxJt09aW7uRVqwBar70xQJZ2a8fW8VUQiGH2g?e=1Tl2ei</t>
  </si>
  <si>
    <t>32. Renovación técnologica y transformación digital.xlsx</t>
  </si>
  <si>
    <t xml:space="preserve">16. Plan Estratégico de Talento Humano
</t>
  </si>
  <si>
    <t>Direccionar el fortalecimiento de la dimensión humana por medio de la capacitación, bienestar, incentivos, flexibilidad laboral y el SGSST</t>
  </si>
  <si>
    <t>Fortalecimiento de competencias laborales</t>
  </si>
  <si>
    <t># de capacitaciones ejecutadas en el PIC para el periodo evaluado/ # de capacitaciones proyectadas en el PIC para periodo evaluado.</t>
  </si>
  <si>
    <t>Nancy Viviana Bustos</t>
  </si>
  <si>
    <t xml:space="preserve">Ejecutar el 100% del Plan Institucional de Capacitación.
</t>
  </si>
  <si>
    <t>Se realizaron todas las capacitaciones programadas para los meses de octubre, noviembre y diciembre planteadas en el plan de capacitaciones vigencia 2024</t>
  </si>
  <si>
    <t>https://canaltrece-my.sharepoint.com/:f:/g/personal/nbustos_canaltrece_com_co/EskXpYwX-c9Ik64h5R2KegoBZI_-zUtRvLIeSp_B03KDqQ?e=mCA7zc</t>
  </si>
  <si>
    <t>Estándares del SGSST</t>
  </si>
  <si>
    <t xml:space="preserve">(Actividades ejecutadas del Cronograma del SGSST / Actividades proyectadas del Cronograma del SGSST en el periodo) *100 </t>
  </si>
  <si>
    <t>Implementar y dar cumplimiento al 100% de los estándares mínimos para el SGSST</t>
  </si>
  <si>
    <t>capacitaciones programadas para los meses de octubre, noviembre y diciembre
Auditoria
se doto con insumos para la briga de emergencias, extintores, botiquines, camillas
Se realizo la señalizacion y demarcacion pertinente.
Se dio cumplimiento al Plan anual de SG-SST</t>
  </si>
  <si>
    <t>https://canaltrece-my.sharepoint.com/:f:/g/personal/nbustos_canaltrece_com_co/ElaFoX4xzAhAqxJvBiS4lSAB0W-26D_rXXdyxI8qsc0oYw?e=kHKh1a</t>
  </si>
  <si>
    <t xml:space="preserve">17. Transparencia, Participación y Servicio al Ciudadano
</t>
  </si>
  <si>
    <t>Fortalecer la gestión estratégica desde la Transparencia y Acceso a la Información Pública</t>
  </si>
  <si>
    <t>Índice de Transparencia Activa</t>
  </si>
  <si>
    <t xml:space="preserve">Reporte </t>
  </si>
  <si>
    <t>90% en cumplimiento del Índice de Transparencia Activa</t>
  </si>
  <si>
    <t xml:space="preserve">se reporto la informacion en la plataforma ITA dispuesta por la procuraduria con el resultado porcentual de 100% PARA LA VIGENCIA, SIN EMBARGO LA PROCURADURIA NO HA ARROJADO RESULTADOS DE LA AUDITORIA INDEPENDIENTE </t>
  </si>
  <si>
    <t>https://canaltrece-my.sharepoint.com/:f:/g/personal/ahoyos_canaltrece_com_co/EqBVqbfRfQdHhzzU8h_2OVEBwivAXaGfByhIP_X5UUC12A?e=b12qTS</t>
  </si>
  <si>
    <t xml:space="preserve">Plan Ambiental </t>
  </si>
  <si>
    <t>(Actividades ejecutadas del Cronograma del Plan de Gestión Ambiental / Actividades proyectadas del Plan de Gestión Ambiental en el  trimestre) *100</t>
  </si>
  <si>
    <t>Implementar y dar cumplimiento al 90 % del Plan de Gestión Ambiental</t>
  </si>
  <si>
    <t>Se realizaron todas las campañas de ahorro de papel, luz y agua, y tambien se el adecuado manejo de los residuos</t>
  </si>
  <si>
    <t>AMBIENTAL</t>
  </si>
  <si>
    <t>Apropiación PQRSD</t>
  </si>
  <si>
    <t># de PQRSD contestadas en término y de fondo en el periodo / # de PQRSD recibidas en el periodo</t>
  </si>
  <si>
    <t>Jonathan Nieto Piedras</t>
  </si>
  <si>
    <t>Brindar un 100% de respuestas oportunas y apropiadas a PQRSD</t>
  </si>
  <si>
    <t>La entidad ha dado cumplimento con un total de 56  respuestas, dentro de los términos establecidos por la Ley 1755 de 2015;  representado en el 98%, quedando 1 pendiente por respuesta pero estando dentro del término para ser resuelta.</t>
  </si>
  <si>
    <t>https://www.teveandina.gov.co/planeacion/informes-de-pqrs/</t>
  </si>
  <si>
    <t>18. Innovacón y Gestión del Conociemiento</t>
  </si>
  <si>
    <t>Implementación del proceso de Innovación y Gestión del Conocimiento</t>
  </si>
  <si>
    <t>Innovación y Gestión del Conocimiento</t>
  </si>
  <si>
    <t>(Numero de proyectos ejecutados y entregados en el periodo / Número de proyectos de innovación proyectados en el periodo) *100</t>
  </si>
  <si>
    <t>Implementar el 75% del Proceso de Innovación y Gestión del Conocimiento</t>
  </si>
  <si>
    <t>reacion grupo interno de gestion del conmocimiento resolucion 179 de 2024, capacitacion 12 de diciembre</t>
  </si>
  <si>
    <t>https://canaltrece-my.sharepoint.com/:p:/r/personal/ahoyos_canaltrece_com_co/_layouts/15/Doc.aspx?sourcedoc=%7BE7A2E3F1-3094-4C74-9457-4E9DB1421C59%7D&amp;file=Politica%20de%20gestion%20del%20conocimiento%20y%20la%20innovaci%C3%B3n.pptx&amp;action=edit&amp;mobileredirect=true</t>
  </si>
  <si>
    <t xml:space="preserve">19. Plan de Comunicación Organizacional </t>
  </si>
  <si>
    <t xml:space="preserve">Fortalecernos organizacionalmente mediante un plan de comunicación organizacional
</t>
  </si>
  <si>
    <t>Comunicaciones de los Procesos Internos
(Impactos de comunicaciones internas)</t>
  </si>
  <si>
    <t xml:space="preserve">(Número de impactos de comunicación interna en el periodo de la vigencia actual / Número de impactos de comunicación interna esperado en el periodo) *100 </t>
  </si>
  <si>
    <t xml:space="preserve">Mantener un margen de tolerancia de + o - 10% en Comunicaciones interna de los Procesos Internos con respecto a la vigencia anterior
</t>
  </si>
  <si>
    <t>Se estableció una línea base de 4.000 impactos en el trimestre y se llegó al 105%, por lo que entra en el mas o menos 10% por lo que se cumplió el indicador.</t>
  </si>
  <si>
    <t>J</t>
  </si>
  <si>
    <t>Contribuir al fortalecimiento de la defensa jurídica mediante la medición de la política de daño antijurídico</t>
  </si>
  <si>
    <t>Política de Daño Antijurídico</t>
  </si>
  <si>
    <t>(Actividades ejecutadas del Cronograma de la Política de Daño Antijurídico en el periodo / Actividades proyectadas de la Política de Plan de Daño Antijurídico en el periodo) *100</t>
  </si>
  <si>
    <t>Dar cumplimiento al 100% de la Política de Daño Antijurídico</t>
  </si>
  <si>
    <t xml:space="preserve">Se realizó capacitación el 30 de diciembre de 2024 a los supervisores de planta y de apoyo de la entidad. Tema tratado:  Contrato Realidad </t>
  </si>
  <si>
    <t>https://canaltrece-my.sharepoint.com/:f:/g/personal/nrodriguez_canaltrece_com_co/EraMW2swxqhDmHfE3j-Od7MBjAp2371tsLdXSWpAUNgSqw?e=md3sHQ</t>
  </si>
  <si>
    <t xml:space="preserve">21. Comité de Conciliación </t>
  </si>
  <si>
    <t>Análisis jurídico de los casos específicos donde procede o no, la conciliación de la conformidad de la normatividad legal y existente para el caso concreto</t>
  </si>
  <si>
    <t>Comité de Conciliación</t>
  </si>
  <si>
    <t>(Actividades ejecutadas previstas en Plan de Acción y Cronograma del Comité de conciliación / Actividades previstas en Plan de Acción y Cronograma del Comité de conciliación)*100</t>
  </si>
  <si>
    <t>Dar cumplimiento al 100% de los Comités de Conciliación</t>
  </si>
  <si>
    <t>Se llevaron a cabo 2 comités por mes dando cumplimiento a lo establecido en el Decreto 1716 de 2009, artículo 18 ; incorporado en el Decreto 1069 de 2015 en el ARTÍCULO 2.2.4.3.1.2.4., con un total de 6 sesión de comite de conciliación por el trimestres.</t>
  </si>
  <si>
    <t>https://canaltrece.sharepoint.com/:f:/s/juridica/Eql1lXXl5_lEt5JhlfUCVCgBUmV7lX8AwNs_8FFNaVAj-g?e=kS2Ulj</t>
  </si>
  <si>
    <t>22. Liderazgo</t>
  </si>
  <si>
    <t>Fortalecer la gestión organizacional mediante la implementación del Modelo de Liderazgo</t>
  </si>
  <si>
    <t>Modelo de Liderazgo</t>
  </si>
  <si>
    <t>(Cumplimiento de las actividades del Cronograma de Implementación del Modelo de Liderazgo en el periodo / Actividades proyectadas del Cronograma de Implementación del Modelo de Liderazgo en el periodo) *100</t>
  </si>
  <si>
    <t>Realizar un avance del 60% en la Implementación del Modelo de Liderazgo</t>
  </si>
  <si>
    <t xml:space="preserve">SE LOGRO APROBACION DEL MODELO DE LIDERAZGO EN COMITE DE GESTION Y DESEMPEÑO, QUEDA PARA IMPLEMENTAR DURANTE EL AÑO 2025 ACTIVIDADES DE CAPACITACION, SOCIALIZACION Y SEGUIMIENTO DE MODELO </t>
  </si>
  <si>
    <t>https://outlook.office.com/mail/id/AAQkADRhYmM4MDEzLTE4ZmYtNDUwNS05NGY2LTlhMTQ4ZDc1MWJiMAAQAA9j%2B9NyHbxNgC%2B6JQIEgc8%3D?actSwt=true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</si>
</sst>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409]* #,##0_ ;_-[$$-409]* \-#,##0\ ;_-[$$-409]* &quot;-&quot;??_ ;_-@_ "/>
    <numFmt numFmtId="166" formatCode="_-[$$-409]* #,##0.00_ ;_-[$$-409]* \-#,##0.00\ ;_-[$$-409]* &quot;-&quot;??_ ;_-@_ "/>
  </numFmts>
  <fonts count="3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i/>
      <sz val="14"/>
      <color theme="1"/>
      <name val="Calibri"/>
      <family val="2"/>
      <scheme val="minor"/>
    </font>
    <font>
      <sz val="8"/>
      <name val="Calibri"/>
      <family val="2"/>
      <scheme val="minor"/>
    </font>
    <font>
      <sz val="14"/>
      <color theme="1"/>
      <name val="Calibri"/>
      <family val="2"/>
      <scheme val="minor"/>
    </font>
    <font>
      <u/>
      <sz val="11"/>
      <color theme="10"/>
      <name val="Calibri"/>
      <family val="2"/>
      <scheme val="minor"/>
    </font>
    <font>
      <sz val="8"/>
      <color theme="0"/>
      <name val="Calibri"/>
      <family val="2"/>
      <scheme val="minor"/>
    </font>
    <font>
      <sz val="8"/>
      <color rgb="FF000000"/>
      <name val="Calibri"/>
      <family val="2"/>
      <scheme val="minor"/>
    </font>
    <font>
      <b/>
      <i/>
      <sz val="14"/>
      <color rgb="FF000000"/>
      <name val="Calibri"/>
      <family val="2"/>
    </font>
    <font>
      <b/>
      <sz val="14"/>
      <color theme="1"/>
      <name val="Calibri"/>
      <family val="2"/>
      <scheme val="minor"/>
    </font>
    <font>
      <b/>
      <sz val="16"/>
      <color theme="1"/>
      <name val="Calibri"/>
      <family val="2"/>
      <scheme val="minor"/>
    </font>
    <font>
      <b/>
      <sz val="10"/>
      <color theme="1"/>
      <name val="Calibri"/>
      <family val="2"/>
      <scheme val="minor"/>
    </font>
    <font>
      <sz val="9"/>
      <color theme="1"/>
      <name val="Calibri"/>
      <family val="2"/>
      <scheme val="minor"/>
    </font>
    <font>
      <sz val="9"/>
      <color rgb="FF000000"/>
      <name val="Calibri"/>
      <family val="2"/>
    </font>
    <font>
      <sz val="9"/>
      <color rgb="FF000000"/>
      <name val="Calibri"/>
      <family val="2"/>
      <scheme val="minor"/>
    </font>
    <font>
      <sz val="9"/>
      <name val="Calibri"/>
      <family val="2"/>
      <scheme val="minor"/>
    </font>
    <font>
      <sz val="9"/>
      <color rgb="FF000000"/>
      <name val="Arial"/>
      <family val="2"/>
    </font>
    <font>
      <sz val="9"/>
      <color rgb="FF000000"/>
      <name val="Century Gothic"/>
      <family val="2"/>
    </font>
    <font>
      <sz val="9"/>
      <color rgb="FF000000"/>
      <name val="Aptos Narrow"/>
    </font>
    <font>
      <sz val="9"/>
      <color rgb="FF000000"/>
      <name val="Calibri"/>
    </font>
    <font>
      <sz val="9"/>
      <color rgb="FF000000"/>
      <name val="Calibri"/>
      <scheme val="minor"/>
    </font>
    <font>
      <u/>
      <sz val="9"/>
      <color rgb="FF0563C1"/>
      <name val="Calibri"/>
      <family val="2"/>
    </font>
    <font>
      <sz val="9"/>
      <color rgb="FFFF0000"/>
      <name val="Calibri"/>
      <scheme val="minor"/>
    </font>
    <font>
      <sz val="9"/>
      <color theme="1"/>
      <name val="Calibri"/>
      <scheme val="minor"/>
    </font>
    <font>
      <u/>
      <sz val="9"/>
      <color rgb="FF0563C1"/>
      <name val="Calibri"/>
    </font>
    <font>
      <sz val="9"/>
      <color rgb="FF000000"/>
      <name val="Calibri"/>
      <charset val="1"/>
    </font>
    <font>
      <b/>
      <sz val="9"/>
      <color rgb="FF000000"/>
      <name val="Calibri"/>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top/>
      <bottom style="thin">
        <color indexed="64"/>
      </bottom>
      <diagonal/>
    </border>
    <border>
      <left style="thin">
        <color rgb="FF000000"/>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96">
    <xf numFmtId="0" fontId="0" fillId="0" borderId="0" xfId="0"/>
    <xf numFmtId="0" fontId="0" fillId="0" borderId="6" xfId="0" applyBorder="1"/>
    <xf numFmtId="14" fontId="17" fillId="0" borderId="9" xfId="0" applyNumberFormat="1" applyFont="1" applyBorder="1" applyAlignment="1">
      <alignment horizontal="center" vertical="center"/>
    </xf>
    <xf numFmtId="14" fontId="15" fillId="0" borderId="9" xfId="0" applyNumberFormat="1" applyFont="1" applyBorder="1" applyAlignment="1" applyProtection="1">
      <alignment horizontal="center" vertical="center"/>
      <protection locked="0"/>
    </xf>
    <xf numFmtId="9" fontId="15" fillId="0" borderId="9" xfId="1" applyFont="1" applyFill="1" applyBorder="1" applyAlignment="1" applyProtection="1">
      <alignment horizontal="center" vertical="center"/>
    </xf>
    <xf numFmtId="49" fontId="15" fillId="0" borderId="6" xfId="0" applyNumberFormat="1" applyFont="1" applyBorder="1" applyAlignment="1" applyProtection="1">
      <alignment horizontal="center" vertical="center" wrapText="1" shrinkToFit="1"/>
      <protection locked="0"/>
    </xf>
    <xf numFmtId="0" fontId="15" fillId="0" borderId="6" xfId="1" applyNumberFormat="1" applyFont="1" applyFill="1" applyBorder="1" applyAlignment="1">
      <alignment horizontal="center" vertical="center"/>
    </xf>
    <xf numFmtId="9" fontId="15" fillId="0" borderId="6" xfId="1" applyFont="1" applyFill="1" applyBorder="1" applyAlignment="1" applyProtection="1">
      <alignment horizontal="center" vertical="center"/>
    </xf>
    <xf numFmtId="0" fontId="15" fillId="0" borderId="6" xfId="1" applyNumberFormat="1" applyFont="1" applyFill="1" applyBorder="1" applyAlignment="1" applyProtection="1">
      <alignment horizontal="center" vertical="center"/>
    </xf>
    <xf numFmtId="0" fontId="17" fillId="0" borderId="6" xfId="2" applyFont="1" applyFill="1" applyBorder="1" applyAlignment="1">
      <alignment horizontal="center" vertical="center"/>
    </xf>
    <xf numFmtId="3" fontId="15" fillId="0" borderId="6" xfId="1" applyNumberFormat="1" applyFont="1" applyFill="1" applyBorder="1" applyAlignment="1" applyProtection="1">
      <alignment horizontal="center" vertical="center"/>
    </xf>
    <xf numFmtId="9" fontId="17" fillId="0" borderId="6" xfId="1" applyFont="1" applyFill="1" applyBorder="1" applyAlignment="1" applyProtection="1">
      <alignment horizontal="center" vertical="center"/>
    </xf>
    <xf numFmtId="3" fontId="15" fillId="0" borderId="9" xfId="1" applyNumberFormat="1" applyFont="1" applyFill="1" applyBorder="1" applyAlignment="1" applyProtection="1">
      <alignment horizontal="center" vertical="center"/>
    </xf>
    <xf numFmtId="0" fontId="15" fillId="0" borderId="6" xfId="1" applyNumberFormat="1" applyFont="1" applyFill="1" applyBorder="1" applyAlignment="1" applyProtection="1">
      <alignment horizontal="center" vertical="center" wrapText="1"/>
    </xf>
    <xf numFmtId="9" fontId="15" fillId="0" borderId="16" xfId="1" applyFont="1" applyFill="1" applyBorder="1" applyAlignment="1" applyProtection="1">
      <alignment horizontal="center" vertical="center"/>
    </xf>
    <xf numFmtId="9" fontId="18" fillId="0" borderId="9" xfId="1" applyFont="1" applyFill="1" applyBorder="1" applyAlignment="1" applyProtection="1">
      <alignment horizontal="center" vertical="center" wrapText="1"/>
    </xf>
    <xf numFmtId="9" fontId="18" fillId="0" borderId="9" xfId="1" applyFont="1" applyFill="1" applyBorder="1" applyAlignment="1" applyProtection="1">
      <alignment vertical="center" wrapText="1"/>
    </xf>
    <xf numFmtId="9" fontId="15" fillId="0" borderId="15" xfId="1" applyFont="1" applyFill="1" applyBorder="1" applyAlignment="1" applyProtection="1">
      <alignment horizontal="center" vertical="center" wrapText="1"/>
    </xf>
    <xf numFmtId="0" fontId="8" fillId="0" borderId="15" xfId="3" applyBorder="1" applyAlignment="1">
      <alignment horizontal="center" vertical="center"/>
    </xf>
    <xf numFmtId="9" fontId="8" fillId="0" borderId="15" xfId="3" applyNumberFormat="1" applyFill="1" applyBorder="1" applyAlignment="1">
      <alignment horizontal="center" vertical="center" wrapText="1"/>
    </xf>
    <xf numFmtId="9" fontId="15" fillId="0" borderId="15" xfId="1" applyFont="1" applyFill="1" applyBorder="1" applyAlignment="1" applyProtection="1">
      <alignment horizontal="left" vertical="center" wrapText="1"/>
    </xf>
    <xf numFmtId="9" fontId="8" fillId="0" borderId="15" xfId="3" applyNumberFormat="1" applyFill="1" applyBorder="1" applyAlignment="1" applyProtection="1">
      <alignment horizontal="center" vertical="center" wrapText="1"/>
    </xf>
    <xf numFmtId="0" fontId="8" fillId="0" borderId="15" xfId="2" applyBorder="1" applyAlignment="1">
      <alignment horizontal="center" vertical="center" wrapText="1"/>
    </xf>
    <xf numFmtId="0" fontId="0" fillId="0" borderId="11" xfId="0" applyBorder="1"/>
    <xf numFmtId="165" fontId="15" fillId="0" borderId="6" xfId="1" applyNumberFormat="1" applyFont="1" applyFill="1" applyBorder="1" applyAlignment="1" applyProtection="1">
      <alignment horizontal="center" vertical="center"/>
    </xf>
    <xf numFmtId="9" fontId="18" fillId="0" borderId="24" xfId="1" applyFont="1" applyFill="1" applyBorder="1" applyAlignment="1" applyProtection="1">
      <alignment horizontal="center" vertical="center" wrapText="1"/>
    </xf>
    <xf numFmtId="49" fontId="15" fillId="0" borderId="15" xfId="0" applyNumberFormat="1" applyFont="1" applyBorder="1" applyAlignment="1" applyProtection="1">
      <alignment horizontal="center" vertical="center" wrapText="1" shrinkToFit="1"/>
      <protection locked="0"/>
    </xf>
    <xf numFmtId="49" fontId="15" fillId="0" borderId="26" xfId="0" applyNumberFormat="1" applyFont="1" applyBorder="1" applyAlignment="1" applyProtection="1">
      <alignment horizontal="center" vertical="center" wrapText="1" shrinkToFit="1"/>
      <protection locked="0"/>
    </xf>
    <xf numFmtId="0" fontId="23" fillId="0" borderId="15" xfId="3" applyFont="1" applyFill="1" applyBorder="1" applyAlignment="1">
      <alignment horizontal="center" vertical="center" wrapText="1"/>
    </xf>
    <xf numFmtId="0" fontId="8" fillId="0" borderId="24" xfId="3" applyFill="1" applyBorder="1" applyAlignment="1">
      <alignment horizontal="center" vertical="center" wrapText="1"/>
    </xf>
    <xf numFmtId="9" fontId="15" fillId="0" borderId="19" xfId="1" applyFont="1" applyFill="1" applyBorder="1" applyAlignment="1" applyProtection="1">
      <alignment horizontal="center" vertical="center"/>
    </xf>
    <xf numFmtId="0" fontId="15" fillId="0" borderId="9" xfId="1" applyNumberFormat="1" applyFont="1" applyFill="1" applyBorder="1" applyAlignment="1" applyProtection="1">
      <alignment horizontal="center" vertical="center"/>
    </xf>
    <xf numFmtId="0" fontId="15" fillId="0" borderId="15" xfId="1" applyNumberFormat="1" applyFont="1" applyFill="1" applyBorder="1" applyAlignment="1" applyProtection="1">
      <alignment horizontal="center" vertical="center"/>
    </xf>
    <xf numFmtId="0" fontId="15" fillId="0" borderId="11" xfId="1" applyNumberFormat="1" applyFont="1" applyFill="1" applyBorder="1" applyAlignment="1" applyProtection="1">
      <alignment horizontal="center" vertical="center"/>
    </xf>
    <xf numFmtId="9" fontId="15" fillId="0" borderId="19" xfId="1" applyFont="1" applyBorder="1" applyAlignment="1">
      <alignment horizontal="center" vertical="center"/>
    </xf>
    <xf numFmtId="0" fontId="8" fillId="0" borderId="27" xfId="3" applyFill="1" applyBorder="1" applyAlignment="1">
      <alignment horizontal="center" vertical="center" wrapText="1"/>
    </xf>
    <xf numFmtId="0" fontId="8" fillId="0" borderId="6" xfId="2" applyFill="1" applyBorder="1"/>
    <xf numFmtId="9" fontId="8" fillId="0" borderId="21" xfId="3" applyNumberFormat="1" applyFill="1" applyBorder="1" applyAlignment="1" applyProtection="1">
      <alignment vertical="center" wrapText="1"/>
    </xf>
    <xf numFmtId="0" fontId="17" fillId="0" borderId="7" xfId="3" applyFont="1" applyFill="1" applyBorder="1" applyAlignment="1">
      <alignment horizontal="left" vertical="center" wrapText="1"/>
    </xf>
    <xf numFmtId="0" fontId="0" fillId="0" borderId="0" xfId="0"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shrinkToFit="1"/>
      <protection locked="0"/>
    </xf>
    <xf numFmtId="14" fontId="14" fillId="0" borderId="1" xfId="0" applyNumberFormat="1" applyFont="1" applyBorder="1" applyAlignment="1" applyProtection="1">
      <alignment horizontal="center" vertical="center" wrapText="1"/>
      <protection locked="0" hidden="1"/>
    </xf>
    <xf numFmtId="0" fontId="14" fillId="0" borderId="1" xfId="1" applyNumberFormat="1" applyFont="1" applyFill="1" applyBorder="1" applyAlignment="1" applyProtection="1">
      <alignment horizontal="center" vertical="center" wrapText="1"/>
      <protection locked="0" hidden="1"/>
    </xf>
    <xf numFmtId="9" fontId="14" fillId="0" borderId="1" xfId="1" applyFont="1" applyFill="1" applyBorder="1" applyAlignment="1" applyProtection="1">
      <alignment horizontal="center" vertical="center" wrapText="1"/>
      <protection locked="0" hidden="1"/>
    </xf>
    <xf numFmtId="9" fontId="2" fillId="0" borderId="3" xfId="1" applyFont="1" applyFill="1" applyBorder="1" applyAlignment="1" applyProtection="1">
      <alignment horizontal="center" vertical="center" wrapText="1"/>
      <protection locked="0" hidden="1"/>
    </xf>
    <xf numFmtId="49" fontId="15" fillId="0" borderId="9" xfId="0" applyNumberFormat="1" applyFont="1" applyBorder="1" applyAlignment="1" applyProtection="1">
      <alignment horizontal="center" vertical="center" wrapText="1" shrinkToFit="1"/>
      <protection locked="0"/>
    </xf>
    <xf numFmtId="0" fontId="8" fillId="0" borderId="15" xfId="3" applyFill="1" applyBorder="1" applyAlignment="1">
      <alignment horizontal="center" vertical="center"/>
    </xf>
    <xf numFmtId="9" fontId="15" fillId="0" borderId="19" xfId="1" applyFont="1" applyFill="1" applyBorder="1" applyAlignment="1">
      <alignment horizontal="center" vertical="center"/>
    </xf>
    <xf numFmtId="0" fontId="8" fillId="0" borderId="0" xfId="3" applyFill="1" applyAlignment="1">
      <alignment horizontal="center" vertical="center"/>
    </xf>
    <xf numFmtId="0" fontId="8" fillId="0" borderId="15" xfId="3" applyFill="1" applyBorder="1" applyAlignment="1">
      <alignment horizontal="center" vertical="center" wrapText="1"/>
    </xf>
    <xf numFmtId="0" fontId="16" fillId="0" borderId="15" xfId="0" applyFont="1" applyBorder="1" applyAlignment="1">
      <alignment horizontal="center" vertical="center" wrapText="1"/>
    </xf>
    <xf numFmtId="0" fontId="8" fillId="0" borderId="15" xfId="3" applyFill="1" applyBorder="1" applyAlignment="1">
      <alignment vertical="center" wrapText="1"/>
    </xf>
    <xf numFmtId="9" fontId="15" fillId="0" borderId="15" xfId="1" applyFont="1" applyFill="1" applyBorder="1" applyAlignment="1">
      <alignment horizontal="left" vertical="center" wrapText="1"/>
    </xf>
    <xf numFmtId="0" fontId="8" fillId="0" borderId="0" xfId="3" applyFill="1" applyAlignment="1">
      <alignment wrapText="1"/>
    </xf>
    <xf numFmtId="0" fontId="16" fillId="0" borderId="28" xfId="0" applyFont="1" applyBorder="1" applyAlignment="1">
      <alignment horizontal="left" vertical="center" wrapText="1"/>
    </xf>
    <xf numFmtId="0" fontId="8" fillId="0" borderId="6" xfId="3" applyFill="1" applyBorder="1" applyAlignment="1">
      <alignment wrapText="1"/>
    </xf>
    <xf numFmtId="0" fontId="8" fillId="0" borderId="25" xfId="2" applyFill="1" applyBorder="1" applyAlignment="1">
      <alignment horizontal="center" vertical="center" wrapText="1"/>
    </xf>
    <xf numFmtId="14" fontId="15" fillId="0" borderId="6" xfId="0" applyNumberFormat="1" applyFont="1" applyBorder="1" applyAlignment="1" applyProtection="1">
      <alignment horizontal="center" vertical="center" wrapText="1"/>
      <protection locked="0"/>
    </xf>
    <xf numFmtId="0" fontId="28" fillId="0" borderId="24" xfId="0" applyFont="1" applyBorder="1" applyAlignment="1">
      <alignment wrapText="1"/>
    </xf>
    <xf numFmtId="0" fontId="16" fillId="0" borderId="27" xfId="0" applyFont="1" applyBorder="1" applyAlignment="1">
      <alignment horizontal="center" vertical="center" wrapText="1"/>
    </xf>
    <xf numFmtId="0" fontId="8" fillId="0" borderId="15" xfId="2" applyFill="1" applyBorder="1" applyAlignment="1">
      <alignment horizontal="center" vertical="center" wrapText="1"/>
    </xf>
    <xf numFmtId="9" fontId="15" fillId="0" borderId="6" xfId="1" applyFont="1" applyFill="1" applyBorder="1" applyAlignment="1">
      <alignment horizontal="center" vertical="center"/>
    </xf>
    <xf numFmtId="0" fontId="8" fillId="0" borderId="0" xfId="3" applyFill="1" applyAlignment="1">
      <alignment horizontal="center"/>
    </xf>
    <xf numFmtId="0" fontId="8" fillId="0" borderId="17" xfId="2" applyFill="1" applyBorder="1" applyAlignment="1">
      <alignment horizontal="center" vertical="center" wrapText="1"/>
    </xf>
    <xf numFmtId="49" fontId="26" fillId="0" borderId="6" xfId="0" applyNumberFormat="1" applyFont="1" applyBorder="1" applyAlignment="1" applyProtection="1">
      <alignment horizontal="center" vertical="center" wrapText="1" shrinkToFit="1"/>
      <protection locked="0"/>
    </xf>
    <xf numFmtId="0" fontId="26" fillId="0" borderId="6" xfId="0" applyFont="1" applyBorder="1" applyAlignment="1">
      <alignment horizontal="center" vertical="center"/>
    </xf>
    <xf numFmtId="0" fontId="8" fillId="0" borderId="6" xfId="3" applyFill="1" applyBorder="1" applyAlignment="1">
      <alignment horizontal="center" vertical="center"/>
    </xf>
    <xf numFmtId="0" fontId="17" fillId="0" borderId="15" xfId="3" applyFont="1" applyFill="1" applyBorder="1" applyAlignment="1">
      <alignment horizontal="center" vertical="center" wrapText="1"/>
    </xf>
    <xf numFmtId="0" fontId="26" fillId="0" borderId="0" xfId="0" applyFont="1" applyAlignment="1">
      <alignment horizontal="center" vertical="center"/>
    </xf>
    <xf numFmtId="0" fontId="23" fillId="0" borderId="15" xfId="0" applyFont="1" applyBorder="1" applyAlignment="1">
      <alignment vertical="center" wrapText="1"/>
    </xf>
    <xf numFmtId="0" fontId="8" fillId="0" borderId="15" xfId="3" applyFill="1" applyBorder="1" applyAlignment="1">
      <alignment wrapText="1"/>
    </xf>
    <xf numFmtId="0" fontId="23" fillId="0" borderId="6" xfId="0" applyFont="1" applyBorder="1" applyAlignment="1">
      <alignment horizontal="center" vertical="center"/>
    </xf>
    <xf numFmtId="0" fontId="23" fillId="0" borderId="6" xfId="3" applyNumberFormat="1" applyFont="1" applyFill="1" applyBorder="1" applyAlignment="1">
      <alignment horizontal="center" vertical="center" wrapText="1"/>
    </xf>
    <xf numFmtId="0" fontId="23" fillId="0" borderId="24" xfId="3" applyFont="1" applyFill="1" applyBorder="1" applyAlignment="1">
      <alignment horizontal="center" vertical="center" wrapText="1"/>
    </xf>
    <xf numFmtId="0" fontId="8" fillId="0" borderId="6" xfId="2" applyFill="1" applyBorder="1" applyAlignment="1">
      <alignment horizontal="center" vertical="center" wrapText="1"/>
    </xf>
    <xf numFmtId="49" fontId="26" fillId="0" borderId="7" xfId="0" applyNumberFormat="1" applyFont="1" applyBorder="1" applyAlignment="1" applyProtection="1">
      <alignment horizontal="center" vertical="center" wrapText="1" shrinkToFit="1"/>
      <protection locked="0"/>
    </xf>
    <xf numFmtId="0" fontId="23" fillId="0" borderId="7" xfId="0" applyFont="1" applyBorder="1" applyAlignment="1">
      <alignment horizontal="center" vertical="center"/>
    </xf>
    <xf numFmtId="9" fontId="8" fillId="0" borderId="27" xfId="3" applyNumberFormat="1" applyFill="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14" fontId="17" fillId="0" borderId="0" xfId="0" applyNumberFormat="1" applyFont="1" applyAlignment="1">
      <alignment horizontal="center" vertical="center"/>
    </xf>
    <xf numFmtId="14" fontId="15" fillId="0" borderId="0" xfId="0" applyNumberFormat="1" applyFont="1" applyAlignment="1" applyProtection="1">
      <alignment horizontal="center" vertical="center"/>
      <protection locked="0"/>
    </xf>
    <xf numFmtId="9" fontId="0" fillId="0" borderId="0" xfId="0" applyNumberFormat="1"/>
    <xf numFmtId="0" fontId="0" fillId="0" borderId="0" xfId="0" applyAlignment="1">
      <alignment vertical="center" wrapText="1"/>
    </xf>
    <xf numFmtId="49" fontId="4" fillId="0" borderId="0" xfId="0" applyNumberFormat="1" applyFont="1" applyAlignment="1" applyProtection="1">
      <alignment horizontal="center" vertical="center" wrapText="1" shrinkToFit="1"/>
      <protection locked="0"/>
    </xf>
    <xf numFmtId="49" fontId="4" fillId="0" borderId="0" xfId="0" applyNumberFormat="1" applyFont="1" applyAlignment="1" applyProtection="1">
      <alignment vertical="center" wrapText="1" shrinkToFit="1"/>
      <protection locked="0"/>
    </xf>
    <xf numFmtId="14" fontId="10" fillId="0" borderId="0" xfId="0" applyNumberFormat="1" applyFont="1" applyAlignment="1">
      <alignment horizontal="center" vertical="center"/>
    </xf>
    <xf numFmtId="14" fontId="4" fillId="0" borderId="0" xfId="0" applyNumberFormat="1" applyFont="1" applyAlignment="1" applyProtection="1">
      <alignment horizontal="center" vertical="center"/>
      <protection locked="0"/>
    </xf>
    <xf numFmtId="49" fontId="0" fillId="0" borderId="0" xfId="0" applyNumberFormat="1" applyAlignment="1" applyProtection="1">
      <alignment vertical="center"/>
      <protection locked="0"/>
    </xf>
    <xf numFmtId="49" fontId="0" fillId="0" borderId="0" xfId="0" applyNumberFormat="1" applyAlignment="1" applyProtection="1">
      <alignment horizontal="center" vertical="center"/>
      <protection locked="0"/>
    </xf>
    <xf numFmtId="49" fontId="5" fillId="0" borderId="0" xfId="0" applyNumberFormat="1" applyFont="1" applyAlignment="1" applyProtection="1">
      <alignment horizontal="center" vertical="center" wrapText="1" shrinkToFit="1"/>
      <protection locked="0"/>
    </xf>
    <xf numFmtId="14" fontId="2" fillId="0" borderId="0" xfId="0" applyNumberFormat="1" applyFont="1" applyAlignment="1" applyProtection="1">
      <alignment horizontal="center" vertical="center"/>
      <protection locked="0" hidden="1"/>
    </xf>
    <xf numFmtId="9" fontId="4" fillId="0" borderId="0" xfId="1" applyFont="1" applyFill="1" applyAlignment="1" applyProtection="1">
      <alignment horizontal="center" vertical="center"/>
      <protection locked="0" hidden="1"/>
    </xf>
    <xf numFmtId="0" fontId="0" fillId="0" borderId="0" xfId="0" applyAlignment="1" applyProtection="1">
      <alignment vertical="center" wrapText="1"/>
      <protection locked="0" hidden="1"/>
    </xf>
    <xf numFmtId="0" fontId="0" fillId="0" borderId="0" xfId="0" applyAlignment="1" applyProtection="1">
      <alignment horizontal="center" vertical="center" wrapText="1"/>
      <protection locked="0" hidden="1"/>
    </xf>
    <xf numFmtId="0" fontId="3" fillId="0" borderId="0" xfId="0" applyFont="1" applyAlignment="1" applyProtection="1">
      <alignment horizontal="center" vertical="center"/>
      <protection locked="0"/>
    </xf>
    <xf numFmtId="49" fontId="3" fillId="0" borderId="0" xfId="0" applyNumberFormat="1" applyFont="1" applyAlignment="1" applyProtection="1">
      <alignment vertical="center"/>
      <protection locked="0"/>
    </xf>
    <xf numFmtId="49" fontId="3" fillId="0" borderId="0" xfId="0" applyNumberFormat="1" applyFont="1" applyAlignment="1" applyProtection="1">
      <alignment horizontal="center" vertical="center"/>
      <protection locked="0"/>
    </xf>
    <xf numFmtId="49" fontId="3" fillId="0" borderId="0" xfId="0" applyNumberFormat="1" applyFont="1" applyAlignment="1" applyProtection="1">
      <alignment vertical="center" wrapText="1" shrinkToFit="1"/>
      <protection locked="0"/>
    </xf>
    <xf numFmtId="14" fontId="3" fillId="0" borderId="0" xfId="0" applyNumberFormat="1" applyFont="1" applyAlignment="1" applyProtection="1">
      <alignment horizontal="center" vertical="center"/>
      <protection locked="0" hidden="1"/>
    </xf>
    <xf numFmtId="22" fontId="9" fillId="0" borderId="0" xfId="1" applyNumberFormat="1" applyFont="1" applyFill="1" applyAlignment="1" applyProtection="1">
      <alignment horizontal="center" vertical="center"/>
      <protection locked="0" hidden="1"/>
    </xf>
    <xf numFmtId="0" fontId="3" fillId="0" borderId="0" xfId="0" applyFont="1" applyAlignment="1" applyProtection="1">
      <alignment vertical="center" wrapText="1"/>
      <protection locked="0" hidden="1"/>
    </xf>
    <xf numFmtId="0" fontId="3" fillId="0" borderId="0" xfId="0" applyFont="1" applyAlignment="1" applyProtection="1">
      <alignment horizontal="center" vertical="center" wrapText="1"/>
      <protection locked="0" hidden="1"/>
    </xf>
    <xf numFmtId="0" fontId="3" fillId="0" borderId="0" xfId="0" applyFont="1"/>
    <xf numFmtId="0" fontId="0" fillId="0" borderId="1" xfId="0" applyBorder="1" applyAlignment="1" applyProtection="1">
      <alignment horizontal="center" vertical="center"/>
      <protection locked="0"/>
    </xf>
    <xf numFmtId="9" fontId="2" fillId="0" borderId="22" xfId="1" applyFont="1" applyFill="1" applyBorder="1" applyAlignment="1" applyProtection="1">
      <alignment horizontal="center" vertical="center" wrapText="1"/>
      <protection locked="0" hidden="1"/>
    </xf>
    <xf numFmtId="9" fontId="2" fillId="0" borderId="20" xfId="1" applyFont="1" applyFill="1" applyBorder="1" applyAlignment="1" applyProtection="1">
      <alignment horizontal="center" vertical="center" wrapText="1"/>
      <protection locked="0" hidden="1"/>
    </xf>
    <xf numFmtId="0" fontId="16" fillId="0" borderId="9" xfId="0" applyFont="1" applyBorder="1" applyAlignment="1">
      <alignment horizontal="center" vertical="center" wrapText="1"/>
    </xf>
    <xf numFmtId="164" fontId="15" fillId="0" borderId="9" xfId="1" applyNumberFormat="1" applyFont="1" applyFill="1" applyBorder="1" applyAlignment="1" applyProtection="1">
      <alignment horizontal="center" vertical="center"/>
    </xf>
    <xf numFmtId="10" fontId="16" fillId="0" borderId="6" xfId="0" applyNumberFormat="1" applyFont="1" applyBorder="1" applyAlignment="1">
      <alignment horizontal="center" vertical="center"/>
    </xf>
    <xf numFmtId="0" fontId="16" fillId="0" borderId="24" xfId="0" applyFont="1" applyBorder="1" applyAlignment="1">
      <alignment horizontal="center" vertical="center" wrapText="1"/>
    </xf>
    <xf numFmtId="0" fontId="8" fillId="0" borderId="0" xfId="3" applyFill="1"/>
    <xf numFmtId="10" fontId="0" fillId="0" borderId="0" xfId="1" applyNumberFormat="1" applyFont="1" applyFill="1"/>
    <xf numFmtId="0" fontId="16" fillId="0" borderId="6" xfId="0" applyFont="1" applyBorder="1" applyAlignment="1">
      <alignment horizontal="center" vertical="center" wrapText="1"/>
    </xf>
    <xf numFmtId="9" fontId="16" fillId="0" borderId="6" xfId="0" applyNumberFormat="1" applyFont="1" applyBorder="1" applyAlignment="1">
      <alignment horizontal="center" vertical="center" wrapText="1"/>
    </xf>
    <xf numFmtId="9" fontId="16" fillId="0" borderId="6" xfId="0" applyNumberFormat="1" applyFont="1" applyBorder="1" applyAlignment="1">
      <alignment horizontal="center"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9" fontId="22" fillId="0" borderId="6" xfId="0" applyNumberFormat="1" applyFont="1" applyBorder="1" applyAlignment="1">
      <alignment horizontal="center" vertical="center"/>
    </xf>
    <xf numFmtId="0" fontId="22" fillId="0" borderId="16" xfId="0" applyFont="1" applyBorder="1" applyAlignment="1">
      <alignment wrapText="1"/>
    </xf>
    <xf numFmtId="0" fontId="27" fillId="0" borderId="23" xfId="0" applyFont="1" applyBorder="1" applyAlignment="1">
      <alignment horizontal="center" vertical="center" wrapText="1"/>
    </xf>
    <xf numFmtId="0" fontId="8" fillId="0" borderId="23" xfId="2" applyFill="1" applyBorder="1" applyAlignment="1">
      <alignment vertical="center" wrapText="1"/>
    </xf>
    <xf numFmtId="0" fontId="16" fillId="0" borderId="16" xfId="0" applyFont="1" applyBorder="1" applyAlignment="1">
      <alignment wrapText="1"/>
    </xf>
    <xf numFmtId="0" fontId="24" fillId="0" borderId="17" xfId="0" applyFont="1" applyBorder="1" applyAlignment="1">
      <alignment horizontal="center" wrapText="1"/>
    </xf>
    <xf numFmtId="0" fontId="8" fillId="0" borderId="29" xfId="3" applyFill="1" applyBorder="1" applyAlignment="1">
      <alignment vertical="center"/>
    </xf>
    <xf numFmtId="0" fontId="27" fillId="0" borderId="28" xfId="0" applyFont="1" applyBorder="1" applyAlignment="1">
      <alignment horizontal="center" vertical="center" wrapText="1"/>
    </xf>
    <xf numFmtId="0" fontId="8" fillId="0" borderId="17" xfId="2" applyFill="1" applyBorder="1" applyAlignment="1">
      <alignment vertical="center"/>
    </xf>
    <xf numFmtId="0" fontId="16" fillId="0" borderId="21" xfId="0" applyFont="1" applyBorder="1" applyAlignment="1">
      <alignment horizontal="left" vertical="center" wrapText="1"/>
    </xf>
    <xf numFmtId="3" fontId="19" fillId="0" borderId="6" xfId="0" applyNumberFormat="1" applyFont="1" applyBorder="1" applyAlignment="1">
      <alignment horizontal="center" vertical="center"/>
    </xf>
    <xf numFmtId="0" fontId="22" fillId="0" borderId="15" xfId="0" applyFont="1" applyBorder="1" applyAlignment="1">
      <alignment horizontal="left" vertical="center" wrapText="1"/>
    </xf>
    <xf numFmtId="0" fontId="8" fillId="0" borderId="15" xfId="2" applyFill="1" applyBorder="1" applyAlignment="1">
      <alignment vertical="center" wrapText="1"/>
    </xf>
    <xf numFmtId="9" fontId="0" fillId="0" borderId="0" xfId="0" applyNumberFormat="1" applyAlignment="1">
      <alignment horizontal="center"/>
    </xf>
    <xf numFmtId="0" fontId="0" fillId="0" borderId="0" xfId="0" applyAlignment="1">
      <alignment horizontal="center" vertical="center" wrapText="1"/>
    </xf>
    <xf numFmtId="10" fontId="0" fillId="0" borderId="0" xfId="0" applyNumberFormat="1"/>
    <xf numFmtId="166" fontId="0" fillId="0" borderId="0" xfId="0" applyNumberFormat="1" applyAlignment="1">
      <alignment vertical="center" wrapText="1"/>
    </xf>
    <xf numFmtId="9" fontId="2" fillId="0" borderId="5" xfId="1" applyFont="1" applyFill="1" applyBorder="1" applyAlignment="1" applyProtection="1">
      <alignment horizontal="center" vertical="center" wrapText="1"/>
      <protection locked="0" hidden="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8" fillId="0" borderId="0" xfId="3" applyFill="1" applyAlignment="1">
      <alignment vertical="center"/>
    </xf>
    <xf numFmtId="0" fontId="17" fillId="0" borderId="6" xfId="0" applyFont="1" applyBorder="1" applyAlignment="1">
      <alignment horizontal="center" vertical="center" wrapText="1"/>
    </xf>
    <xf numFmtId="3" fontId="17" fillId="0" borderId="6" xfId="0" applyNumberFormat="1" applyFont="1" applyBorder="1" applyAlignment="1">
      <alignment horizontal="center" vertical="center"/>
    </xf>
    <xf numFmtId="0" fontId="22" fillId="0" borderId="6" xfId="0" applyFont="1" applyBorder="1" applyAlignment="1">
      <alignment wrapText="1"/>
    </xf>
    <xf numFmtId="0" fontId="8" fillId="0" borderId="18" xfId="3" applyFill="1" applyBorder="1" applyAlignment="1">
      <alignment horizontal="center" vertical="center"/>
    </xf>
    <xf numFmtId="0" fontId="8" fillId="0" borderId="30" xfId="3" applyFill="1" applyBorder="1" applyAlignment="1">
      <alignment horizontal="center" vertical="center" wrapText="1"/>
    </xf>
    <xf numFmtId="0" fontId="8" fillId="0" borderId="25" xfId="3" applyFill="1" applyBorder="1" applyAlignment="1">
      <alignment horizontal="center" vertical="center" wrapText="1"/>
    </xf>
    <xf numFmtId="0" fontId="8" fillId="0" borderId="9" xfId="2" applyFill="1" applyBorder="1" applyAlignment="1">
      <alignment horizontal="center" vertical="center" wrapText="1"/>
    </xf>
    <xf numFmtId="0" fontId="7" fillId="0" borderId="0" xfId="0" applyFont="1" applyAlignment="1">
      <alignment horizontal="center" vertical="center" wrapText="1"/>
    </xf>
    <xf numFmtId="0" fontId="7" fillId="0" borderId="0" xfId="0" applyFont="1"/>
    <xf numFmtId="49" fontId="2" fillId="0" borderId="12"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hidden="1"/>
    </xf>
    <xf numFmtId="9" fontId="2" fillId="0" borderId="1" xfId="1" applyFont="1" applyFill="1" applyBorder="1" applyAlignment="1" applyProtection="1">
      <alignment horizontal="center" vertical="center" wrapText="1"/>
      <protection locked="0" hidden="1"/>
    </xf>
    <xf numFmtId="49" fontId="15" fillId="0" borderId="14" xfId="0" applyNumberFormat="1" applyFont="1" applyBorder="1" applyAlignment="1" applyProtection="1">
      <alignment horizontal="center" vertical="center" wrapText="1" shrinkToFit="1"/>
      <protection locked="0"/>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8" fillId="0" borderId="6" xfId="3" applyFill="1" applyBorder="1" applyAlignment="1">
      <alignment horizontal="center" vertical="center" wrapText="1"/>
    </xf>
    <xf numFmtId="10" fontId="0" fillId="0" borderId="0" xfId="1" applyNumberFormat="1" applyFont="1" applyFill="1" applyAlignment="1">
      <alignment horizontal="center" vertical="center"/>
    </xf>
    <xf numFmtId="0" fontId="8" fillId="0" borderId="6" xfId="3" applyFill="1" applyBorder="1" applyAlignment="1" applyProtection="1">
      <alignment horizontal="center" vertical="center" wrapText="1" shrinkToFit="1"/>
      <protection locked="0"/>
    </xf>
    <xf numFmtId="49" fontId="15" fillId="0" borderId="8" xfId="0" applyNumberFormat="1" applyFont="1" applyBorder="1" applyAlignment="1" applyProtection="1">
      <alignment horizontal="center" vertical="center" wrapText="1" shrinkToFit="1"/>
      <protection locked="0"/>
    </xf>
    <xf numFmtId="0" fontId="15" fillId="0" borderId="6" xfId="0" applyFont="1" applyBorder="1" applyAlignment="1" applyProtection="1">
      <alignment horizontal="center" vertical="center" wrapText="1" shrinkToFit="1"/>
      <protection locked="0"/>
    </xf>
    <xf numFmtId="0" fontId="8" fillId="0" borderId="16" xfId="3" applyFill="1" applyBorder="1" applyAlignment="1" applyProtection="1">
      <alignment horizontal="center" vertical="center" wrapText="1" shrinkToFit="1"/>
      <protection locked="0"/>
    </xf>
    <xf numFmtId="0" fontId="8" fillId="0" borderId="17" xfId="3" applyFill="1" applyBorder="1" applyAlignment="1">
      <alignment horizontal="center" vertical="center"/>
    </xf>
    <xf numFmtId="0" fontId="0" fillId="0" borderId="0" xfId="0" applyAlignment="1">
      <alignment horizontal="center" vertical="center"/>
    </xf>
    <xf numFmtId="0" fontId="15" fillId="0" borderId="6" xfId="3" applyFont="1" applyFill="1" applyBorder="1" applyAlignment="1">
      <alignment horizontal="left" vertical="center" wrapText="1"/>
    </xf>
    <xf numFmtId="0" fontId="8" fillId="0" borderId="9" xfId="3" applyFill="1" applyBorder="1" applyAlignment="1">
      <alignment horizontal="center" vertical="center"/>
    </xf>
    <xf numFmtId="14" fontId="16" fillId="0" borderId="9" xfId="0" applyNumberFormat="1" applyFont="1" applyBorder="1" applyAlignment="1">
      <alignment horizontal="center" vertical="center"/>
    </xf>
    <xf numFmtId="14" fontId="16" fillId="0" borderId="10" xfId="0" applyNumberFormat="1" applyFont="1" applyBorder="1" applyAlignment="1">
      <alignment horizontal="center" vertical="center"/>
    </xf>
    <xf numFmtId="0" fontId="16" fillId="0" borderId="6" xfId="0" applyFont="1" applyBorder="1" applyAlignment="1">
      <alignment horizontal="left" vertical="center" wrapText="1"/>
    </xf>
    <xf numFmtId="0" fontId="8" fillId="0" borderId="6" xfId="2" applyFill="1" applyBorder="1" applyAlignment="1">
      <alignment horizontal="center" vertical="center"/>
    </xf>
    <xf numFmtId="0" fontId="8" fillId="0" borderId="7" xfId="3" applyFill="1" applyBorder="1" applyAlignment="1">
      <alignment horizontal="center" vertical="center" wrapText="1"/>
    </xf>
    <xf numFmtId="14" fontId="16" fillId="0" borderId="9" xfId="0" applyNumberFormat="1" applyFont="1" applyBorder="1"/>
    <xf numFmtId="14" fontId="16" fillId="0" borderId="10" xfId="0" applyNumberFormat="1" applyFont="1" applyBorder="1"/>
    <xf numFmtId="0" fontId="16" fillId="0" borderId="11" xfId="0" applyFont="1" applyBorder="1"/>
    <xf numFmtId="10" fontId="16" fillId="0" borderId="15" xfId="0" applyNumberFormat="1" applyFont="1" applyBorder="1" applyAlignment="1">
      <alignment horizontal="center" vertical="center" wrapText="1"/>
    </xf>
    <xf numFmtId="0" fontId="16" fillId="0" borderId="15" xfId="0" applyFont="1" applyBorder="1" applyAlignment="1">
      <alignment wrapText="1"/>
    </xf>
    <xf numFmtId="0" fontId="8" fillId="0" borderId="11" xfId="2" applyFill="1" applyBorder="1" applyAlignment="1">
      <alignment horizontal="center" vertical="center"/>
    </xf>
    <xf numFmtId="0" fontId="16" fillId="0" borderId="10" xfId="0" applyFont="1" applyBorder="1"/>
    <xf numFmtId="10" fontId="16" fillId="0" borderId="27" xfId="0" applyNumberFormat="1" applyFont="1" applyBorder="1" applyAlignment="1">
      <alignment wrapText="1"/>
    </xf>
    <xf numFmtId="0" fontId="22" fillId="0" borderId="27" xfId="0" applyFont="1" applyBorder="1" applyAlignment="1">
      <alignment wrapText="1"/>
    </xf>
    <xf numFmtId="0" fontId="0" fillId="0" borderId="0" xfId="0" applyAlignment="1">
      <alignment vertical="center"/>
    </xf>
    <xf numFmtId="0" fontId="7" fillId="0" borderId="0" xfId="0" applyFont="1" applyAlignment="1">
      <alignment horizontal="center"/>
    </xf>
    <xf numFmtId="0" fontId="7" fillId="0" borderId="0" xfId="0" applyFont="1" applyAlignment="1">
      <alignment vertical="center" wrapText="1"/>
    </xf>
    <xf numFmtId="49" fontId="15" fillId="0" borderId="6" xfId="0" applyNumberFormat="1" applyFont="1" applyBorder="1" applyAlignment="1" applyProtection="1">
      <alignment horizontal="center" vertical="center" wrapText="1" shrinkToFit="1"/>
      <protection locked="0"/>
    </xf>
    <xf numFmtId="49" fontId="13" fillId="0" borderId="5" xfId="0" applyNumberFormat="1" applyFont="1" applyBorder="1" applyAlignment="1" applyProtection="1">
      <alignment horizontal="center" vertical="center" wrapText="1" shrinkToFit="1"/>
      <protection locked="0"/>
    </xf>
    <xf numFmtId="49" fontId="13" fillId="0" borderId="13" xfId="0" applyNumberFormat="1" applyFont="1" applyBorder="1" applyAlignment="1" applyProtection="1">
      <alignment horizontal="center" vertical="center" wrapText="1" shrinkToFit="1"/>
      <protection locked="0"/>
    </xf>
    <xf numFmtId="49" fontId="13" fillId="0" borderId="12" xfId="0" applyNumberFormat="1" applyFont="1" applyBorder="1" applyAlignment="1" applyProtection="1">
      <alignment horizontal="center" vertical="center" wrapText="1" shrinkToFit="1"/>
      <protection locked="0"/>
    </xf>
    <xf numFmtId="49" fontId="15" fillId="0" borderId="7" xfId="0" applyNumberFormat="1" applyFont="1" applyBorder="1" applyAlignment="1" applyProtection="1">
      <alignment horizontal="center" vertical="center" wrapText="1" shrinkToFit="1"/>
      <protection locked="0"/>
    </xf>
    <xf numFmtId="49" fontId="15" fillId="0" borderId="9" xfId="0" applyNumberFormat="1" applyFont="1" applyBorder="1" applyAlignment="1" applyProtection="1">
      <alignment horizontal="center" vertical="center" wrapText="1" shrinkToFit="1"/>
      <protection locked="0"/>
    </xf>
    <xf numFmtId="49" fontId="13" fillId="0" borderId="2" xfId="0" applyNumberFormat="1" applyFont="1" applyBorder="1" applyAlignment="1" applyProtection="1">
      <alignment horizontal="center" vertical="center" wrapText="1" shrinkToFit="1"/>
      <protection locked="0"/>
    </xf>
    <xf numFmtId="49" fontId="13" fillId="0" borderId="4" xfId="0" applyNumberFormat="1" applyFont="1" applyBorder="1" applyAlignment="1" applyProtection="1">
      <alignment horizontal="center" vertical="center" wrapText="1" shrinkToFit="1"/>
      <protection locked="0"/>
    </xf>
    <xf numFmtId="49" fontId="11" fillId="0" borderId="0" xfId="0" applyNumberFormat="1" applyFont="1" applyAlignment="1" applyProtection="1">
      <alignment horizontal="center" vertical="center" wrapText="1" shrinkToFit="1"/>
      <protection locked="0"/>
    </xf>
    <xf numFmtId="49" fontId="5" fillId="0" borderId="0" xfId="0" applyNumberFormat="1" applyFont="1" applyAlignment="1" applyProtection="1">
      <alignment horizontal="center" vertical="center" wrapText="1" shrinkToFit="1"/>
      <protection locked="0"/>
    </xf>
    <xf numFmtId="49" fontId="12" fillId="0" borderId="2" xfId="0" applyNumberFormat="1" applyFont="1" applyBorder="1" applyAlignment="1" applyProtection="1">
      <alignment horizontal="center" vertical="center" wrapText="1" shrinkToFit="1"/>
      <protection locked="0"/>
    </xf>
    <xf numFmtId="49" fontId="12" fillId="0" borderId="4" xfId="0" applyNumberFormat="1" applyFont="1" applyBorder="1" applyAlignment="1" applyProtection="1">
      <alignment horizontal="center" vertical="center" wrapText="1" shrinkToFit="1"/>
      <protection locked="0"/>
    </xf>
  </cellXfs>
  <cellStyles count="4">
    <cellStyle name="Hipervínculo" xfId="2" builtinId="8"/>
    <cellStyle name="Hyperlink" xfId="3" xr:uid="{00000000-0005-0000-0000-000001000000}"/>
    <cellStyle name="Normal" xfId="0" builtinId="0"/>
    <cellStyle name="Porcentaje" xfId="1" builtinId="5"/>
  </cellStyles>
  <dxfs count="65">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s>
  <tableStyles count="0" defaultTableStyle="TableStyleMedium2" defaultPivotStyle="PivotStyleLight16"/>
  <colors>
    <mruColors>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148539</xdr:colOff>
      <xdr:row>0</xdr:row>
      <xdr:rowOff>40932</xdr:rowOff>
    </xdr:from>
    <xdr:ext cx="1009650" cy="314325"/>
    <xdr:pic>
      <xdr:nvPicPr>
        <xdr:cNvPr id="2" name="Imagen 1">
          <a:extLst>
            <a:ext uri="{FF2B5EF4-FFF2-40B4-BE49-F238E27FC236}">
              <a16:creationId xmlns:a16="http://schemas.microsoft.com/office/drawing/2014/main" id="{A8AC2283-B618-4342-A7AB-BED3BEBE4E42}"/>
            </a:ext>
          </a:extLst>
        </xdr:cNvPr>
        <xdr:cNvPicPr>
          <a:picLocks noChangeAspect="1"/>
        </xdr:cNvPicPr>
      </xdr:nvPicPr>
      <xdr:blipFill>
        <a:blip xmlns:r="http://schemas.openxmlformats.org/officeDocument/2006/relationships" r:embed="rId1"/>
        <a:stretch>
          <a:fillRect/>
        </a:stretch>
      </xdr:blipFill>
      <xdr:spPr>
        <a:xfrm>
          <a:off x="148539" y="40932"/>
          <a:ext cx="1009650" cy="314325"/>
        </a:xfrm>
        <a:prstGeom prst="rect">
          <a:avLst/>
        </a:prstGeom>
      </xdr:spPr>
    </xdr:pic>
    <xdr:clientData/>
  </xdr:oneCellAnchor>
  <xdr:twoCellAnchor editAs="oneCell">
    <xdr:from>
      <xdr:col>11</xdr:col>
      <xdr:colOff>0</xdr:colOff>
      <xdr:row>0</xdr:row>
      <xdr:rowOff>38100</xdr:rowOff>
    </xdr:from>
    <xdr:to>
      <xdr:col>11</xdr:col>
      <xdr:colOff>605790</xdr:colOff>
      <xdr:row>2</xdr:row>
      <xdr:rowOff>516947</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A5C4A3AE-9251-43EC-AC84-32E7B2EA9594}"/>
            </a:ext>
          </a:extLst>
        </xdr:cNvPr>
        <xdr:cNvSpPr/>
      </xdr:nvSpPr>
      <xdr:spPr bwMode="auto">
        <a:xfrm>
          <a:off x="8543925" y="238125"/>
          <a:ext cx="590550" cy="1638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oneCellAnchor>
    <xdr:from>
      <xdr:col>0</xdr:col>
      <xdr:colOff>529167</xdr:colOff>
      <xdr:row>0</xdr:row>
      <xdr:rowOff>110067</xdr:rowOff>
    </xdr:from>
    <xdr:ext cx="1009650" cy="314325"/>
    <xdr:pic>
      <xdr:nvPicPr>
        <xdr:cNvPr id="2" name="Imagen 1">
          <a:extLst>
            <a:ext uri="{FF2B5EF4-FFF2-40B4-BE49-F238E27FC236}">
              <a16:creationId xmlns:a16="http://schemas.microsoft.com/office/drawing/2014/main" id="{1A967CAC-715C-4428-9A59-986C8DDE7F4B}"/>
            </a:ext>
          </a:extLst>
        </xdr:cNvPr>
        <xdr:cNvPicPr>
          <a:picLocks noChangeAspect="1"/>
        </xdr:cNvPicPr>
      </xdr:nvPicPr>
      <xdr:blipFill>
        <a:blip xmlns:r="http://schemas.openxmlformats.org/officeDocument/2006/relationships" r:embed="rId1"/>
        <a:stretch>
          <a:fillRect/>
        </a:stretch>
      </xdr:blipFill>
      <xdr:spPr>
        <a:xfrm>
          <a:off x="529167" y="110067"/>
          <a:ext cx="1009650" cy="314325"/>
        </a:xfrm>
        <a:prstGeom prst="rect">
          <a:avLst/>
        </a:prstGeom>
      </xdr:spPr>
    </xdr:pic>
    <xdr:clientData/>
  </xdr:oneCellAnchor>
  <xdr:twoCellAnchor editAs="oneCell">
    <xdr:from>
      <xdr:col>11</xdr:col>
      <xdr:colOff>0</xdr:colOff>
      <xdr:row>0</xdr:row>
      <xdr:rowOff>38100</xdr:rowOff>
    </xdr:from>
    <xdr:to>
      <xdr:col>11</xdr:col>
      <xdr:colOff>590550</xdr:colOff>
      <xdr:row>2</xdr:row>
      <xdr:rowOff>717367</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0E47EF26-2AA6-4432-8AD6-AB436EB0915E}"/>
            </a:ext>
          </a:extLst>
        </xdr:cNvPr>
        <xdr:cNvSpPr/>
      </xdr:nvSpPr>
      <xdr:spPr bwMode="auto">
        <a:xfrm>
          <a:off x="14839950" y="38100"/>
          <a:ext cx="590550" cy="18715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009650" cy="314325"/>
    <xdr:pic>
      <xdr:nvPicPr>
        <xdr:cNvPr id="2" name="Imagen 1">
          <a:extLst>
            <a:ext uri="{FF2B5EF4-FFF2-40B4-BE49-F238E27FC236}">
              <a16:creationId xmlns:a16="http://schemas.microsoft.com/office/drawing/2014/main" id="{885759BB-F75C-49F6-ABBF-3D7CCFA050E2}"/>
            </a:ext>
          </a:extLst>
        </xdr:cNvPr>
        <xdr:cNvPicPr>
          <a:picLocks noChangeAspect="1"/>
        </xdr:cNvPicPr>
      </xdr:nvPicPr>
      <xdr:blipFill>
        <a:blip xmlns:r="http://schemas.openxmlformats.org/officeDocument/2006/relationships" r:embed="rId1"/>
        <a:stretch>
          <a:fillRect/>
        </a:stretch>
      </xdr:blipFill>
      <xdr:spPr>
        <a:xfrm>
          <a:off x="0" y="57150"/>
          <a:ext cx="1009650" cy="314325"/>
        </a:xfrm>
        <a:prstGeom prst="rect">
          <a:avLst/>
        </a:prstGeom>
      </xdr:spPr>
    </xdr:pic>
    <xdr:clientData/>
  </xdr:oneCellAnchor>
  <xdr:twoCellAnchor editAs="oneCell">
    <xdr:from>
      <xdr:col>11</xdr:col>
      <xdr:colOff>0</xdr:colOff>
      <xdr:row>0</xdr:row>
      <xdr:rowOff>38100</xdr:rowOff>
    </xdr:from>
    <xdr:to>
      <xdr:col>11</xdr:col>
      <xdr:colOff>595630</xdr:colOff>
      <xdr:row>3</xdr:row>
      <xdr:rowOff>521721</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16C4E27D-EAAA-4201-BD10-467D7A847E72}"/>
            </a:ext>
          </a:extLst>
        </xdr:cNvPr>
        <xdr:cNvSpPr/>
      </xdr:nvSpPr>
      <xdr:spPr bwMode="auto">
        <a:xfrm>
          <a:off x="14839950" y="38100"/>
          <a:ext cx="590550" cy="18715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0</xdr:col>
      <xdr:colOff>190499</xdr:colOff>
      <xdr:row>2</xdr:row>
      <xdr:rowOff>45243</xdr:rowOff>
    </xdr:from>
    <xdr:ext cx="1202531" cy="383381"/>
    <xdr:pic>
      <xdr:nvPicPr>
        <xdr:cNvPr id="5" name="Imagen 4">
          <a:extLst>
            <a:ext uri="{FF2B5EF4-FFF2-40B4-BE49-F238E27FC236}">
              <a16:creationId xmlns:a16="http://schemas.microsoft.com/office/drawing/2014/main" id="{4877B09B-1C1E-4ACF-B91B-321AA452792B}"/>
            </a:ext>
          </a:extLst>
        </xdr:cNvPr>
        <xdr:cNvPicPr>
          <a:picLocks noChangeAspect="1"/>
        </xdr:cNvPicPr>
      </xdr:nvPicPr>
      <xdr:blipFill>
        <a:blip xmlns:r="http://schemas.openxmlformats.org/officeDocument/2006/relationships" r:embed="rId1"/>
        <a:stretch>
          <a:fillRect/>
        </a:stretch>
      </xdr:blipFill>
      <xdr:spPr>
        <a:xfrm>
          <a:off x="190499" y="735806"/>
          <a:ext cx="1202531" cy="38338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381000</xdr:colOff>
      <xdr:row>0</xdr:row>
      <xdr:rowOff>57150</xdr:rowOff>
    </xdr:from>
    <xdr:ext cx="1009650" cy="314325"/>
    <xdr:pic>
      <xdr:nvPicPr>
        <xdr:cNvPr id="2" name="Imagen 1">
          <a:extLst>
            <a:ext uri="{FF2B5EF4-FFF2-40B4-BE49-F238E27FC236}">
              <a16:creationId xmlns:a16="http://schemas.microsoft.com/office/drawing/2014/main" id="{6C3C728E-266F-455B-8807-31546174C46A}"/>
            </a:ext>
          </a:extLst>
        </xdr:cNvPr>
        <xdr:cNvPicPr>
          <a:picLocks noChangeAspect="1"/>
        </xdr:cNvPicPr>
      </xdr:nvPicPr>
      <xdr:blipFill>
        <a:blip xmlns:r="http://schemas.openxmlformats.org/officeDocument/2006/relationships" r:embed="rId1"/>
        <a:stretch>
          <a:fillRect/>
        </a:stretch>
      </xdr:blipFill>
      <xdr:spPr>
        <a:xfrm>
          <a:off x="381000" y="57150"/>
          <a:ext cx="1009650" cy="314325"/>
        </a:xfrm>
        <a:prstGeom prst="rect">
          <a:avLst/>
        </a:prstGeom>
      </xdr:spPr>
    </xdr:pic>
    <xdr:clientData/>
  </xdr:oneCellAnchor>
  <xdr:twoCellAnchor editAs="oneCell">
    <xdr:from>
      <xdr:col>11</xdr:col>
      <xdr:colOff>0</xdr:colOff>
      <xdr:row>0</xdr:row>
      <xdr:rowOff>38100</xdr:rowOff>
    </xdr:from>
    <xdr:to>
      <xdr:col>11</xdr:col>
      <xdr:colOff>574040</xdr:colOff>
      <xdr:row>6</xdr:row>
      <xdr:rowOff>1274277</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A7125711-EB46-49DC-8B93-80FD5E72AA23}"/>
            </a:ext>
          </a:extLst>
        </xdr:cNvPr>
        <xdr:cNvSpPr/>
      </xdr:nvSpPr>
      <xdr:spPr bwMode="auto">
        <a:xfrm>
          <a:off x="14839950" y="38100"/>
          <a:ext cx="590550" cy="18715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eguimientoaPlanesyProyectos/Documentos%20compartidos/Seguimiento%20a%20Proyectos%20y%20Estrat&#233;gias/2021/Backup%20SharePoint/Seguimiento%20Estrategias%20y%20Proyectos%202020%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keholders"/>
      <sheetName val="Proyecto"/>
      <sheetName val="Estadisticas"/>
      <sheetName val="AvanceProyecto"/>
      <sheetName val="Observaciones"/>
      <sheetName val="TD General"/>
      <sheetName val="Parametros"/>
      <sheetName val="PowerBI_SEP"/>
      <sheetName val="PowerBI_SEP_Dominios"/>
      <sheetName val="PowerBI_SEP_Sprint"/>
      <sheetName val="PowerBI_SEP_General"/>
      <sheetName val="PowerBI_SEP_FechaAct"/>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naltrece.sharepoint.com/:f:/s/AlbumdeProduccion/Eg4N8PGJ5QhFimZ4k-UPzPwBcLup4jbeKgPzq3Klv7iItg?email=contraloria%40canaltrece.com.co&amp;e=kgVZQ0" TargetMode="External"/><Relationship Id="rId13" Type="http://schemas.openxmlformats.org/officeDocument/2006/relationships/printerSettings" Target="../printerSettings/printerSettings1.bin"/><Relationship Id="rId3" Type="http://schemas.openxmlformats.org/officeDocument/2006/relationships/hyperlink" Target="https://docs.google.com/document/d/16PvDCWSSnt37qMdYRdOzJ1uEvU1kVeM25nIyJW-jKtY/edit?usp=sharing" TargetMode="External"/><Relationship Id="rId7" Type="http://schemas.openxmlformats.org/officeDocument/2006/relationships/hyperlink" Target="https://canaltrece.sharepoint.com/:f:/s/AlbumdeProduccion/EgxveRXPuENMiXDDrk7XAvcB0n9ZXw4d-mT301wa9Ciy5w?email=contraloria%40canaltrece.com.co&amp;e=orfc8x" TargetMode="External"/><Relationship Id="rId12" Type="http://schemas.openxmlformats.org/officeDocument/2006/relationships/hyperlink" Target="https://canaltrece-my.sharepoint.com/:x:/r/personal/jforero_canaltrece_com_co/_layouts/15/Doc.aspx?sourcedoc=%7B5ED9ED03-AEC2-470F-AD15-0BD6E5E9149E%7D&amp;file=Hv%20%20horas%202024%20programas%20in%20house-SEP.xlsx&amp;action=default&amp;mobileredirect=true" TargetMode="External"/><Relationship Id="rId2" Type="http://schemas.openxmlformats.org/officeDocument/2006/relationships/hyperlink" Target="https://canaltrece-my.sharepoint.com/:x:/r/personal/jforero_canaltrece_com_co/_layouts/15/Doc.aspx?sourcedoc=%7B12F33392-0599-4BE8-A227-756C33A2ED75%7D&amp;file=1.%20Contenido%20InHouse%20.xlsx&amp;action=default&amp;mobileredirect=true" TargetMode="External"/><Relationship Id="rId1" Type="http://schemas.openxmlformats.org/officeDocument/2006/relationships/hyperlink" Target="https://docs.google.com/document/d/144wugWNh6fFblKbI-YDVdAtNu8PBMvxeEp1hG0JbK3Y/edit?usp=sharing" TargetMode="External"/><Relationship Id="rId6" Type="http://schemas.openxmlformats.org/officeDocument/2006/relationships/hyperlink" Target="../../../../../../:x:/s/AlbumdeProduccion/EcljP86IEi9IgFHeHiaZ9wwBdKquV8IWJWST3upVroSoPw?e=4HBtYg" TargetMode="External"/><Relationship Id="rId11" Type="http://schemas.openxmlformats.org/officeDocument/2006/relationships/hyperlink" Target="https://canaltrece-my.sharepoint.com/:x:/g/personal/nmontealegre_canaltrece_com_co/EQQ_L7_Ru8BKpP4BbwMDm4sBAI3pmm_T6IJgBC467erY2w?e=LXvRR8" TargetMode="External"/><Relationship Id="rId5" Type="http://schemas.openxmlformats.org/officeDocument/2006/relationships/hyperlink" Target="../../../../../../:x:/s/AlbumdeProduccion/EaMTTPGcd3VAv_8Yh9MSONMBBBeUoTZECwT4xZPDiuWnYw?e=o8WV7g" TargetMode="External"/><Relationship Id="rId10" Type="http://schemas.openxmlformats.org/officeDocument/2006/relationships/hyperlink" Target="https://canaltrece-my.sharepoint.com/:x:/g/personal/nmontealegre_canaltrece_com_co/EQQ_L7_Ru8BKpP4BbwMDm4sBAI3pmm_T6IJgBC467erY2w?e=LXvRR8" TargetMode="External"/><Relationship Id="rId4" Type="http://schemas.openxmlformats.org/officeDocument/2006/relationships/hyperlink" Target="https://canaltrece-my.sharepoint.com/:x:/r/personal/jforero_canaltrece_com_co/_layouts/15/doc2.aspx?sourcedoc=%7B0E39E488-A8AE-41F7-B979-C5B62152B3B8%7D&amp;file=Hv%20%20horas%202024%20programas%20in%20house-DIC%202024I.xlsx&amp;action=default&amp;mobileredirect=true" TargetMode="External"/><Relationship Id="rId9" Type="http://schemas.openxmlformats.org/officeDocument/2006/relationships/hyperlink" Target="https://canaltrece-my.sharepoint.com/:f:/g/personal/narenas_canaltrece_com_co/Eqxf-CKMENdHqfUbNg1B0mEBKN5xH0gvRWl6RRdpF3_UPA?e=V6sFOV"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analtrece-my.sharepoint.com/:f:/g/personal/planeacion_canaltrece_com_co/EvvdmYCwPhtPvbr2IMcQzUMBl9TZ8fOtyI1npnkxt6SSfA?e=aI8ff8" TargetMode="External"/><Relationship Id="rId3" Type="http://schemas.openxmlformats.org/officeDocument/2006/relationships/hyperlink" Target="../../../../../:x:/s/SeguimientoaPlanesyProyectos/EeWgCHfybpNKswRN2SeTM4EBvHYOSVTNnteO4CkJdeczVg?e=U5Pw4U" TargetMode="External"/><Relationship Id="rId7" Type="http://schemas.openxmlformats.org/officeDocument/2006/relationships/hyperlink" Target="https://canaltrece-my.sharepoint.com/:f:/g/personal/planeacion_canaltrece_com_co/EvvdmYCwPhtPvbr2IMcQzUMBl9TZ8fOtyI1npnkxt6SSfA?e=aI8ff8" TargetMode="External"/><Relationship Id="rId2" Type="http://schemas.openxmlformats.org/officeDocument/2006/relationships/hyperlink" Target="https://canaltrece-my.sharepoint.com/:f:/g/personal/comunicaciones_canaltrece_com_co/Et6LJvmmu-FJpqGsuIV4zoQBj9Q5gbbwDzMK5blBwFw95w?e=354e3f" TargetMode="External"/><Relationship Id="rId1" Type="http://schemas.openxmlformats.org/officeDocument/2006/relationships/hyperlink" Target="https://canaltrece-my.sharepoint.com/:x:/g/personal/comunicaciones_canaltrece_com_co/ER0DytNsrGxDmuv8uDSt7VQBaOGtp1t0GVyH7ZnV0e43GQ?e=iDR2NP" TargetMode="External"/><Relationship Id="rId6" Type="http://schemas.openxmlformats.org/officeDocument/2006/relationships/hyperlink" Target="https://docs.google.com/document/d/1cKMucJw_-01A_SH00cM0vk4mb9w7SGzetB_gMjF5d8g/edit?usp=sharing" TargetMode="External"/><Relationship Id="rId5" Type="http://schemas.openxmlformats.org/officeDocument/2006/relationships/hyperlink" Target="../../../../../:x:/s/SeguimientoaPlanesyProyectos/EbK9mEBRp45Fkx4zLZxqIS8BbH4CgL3oCrdvBSES2qPAtg?e=7OaRwv" TargetMode="External"/><Relationship Id="rId10" Type="http://schemas.openxmlformats.org/officeDocument/2006/relationships/drawing" Target="../drawings/drawing2.xml"/><Relationship Id="rId4" Type="http://schemas.openxmlformats.org/officeDocument/2006/relationships/hyperlink" Target="../../../../../:x:/s/SeguimientoaPlanesyProyectos/EQPeb-snc-VOgjwXB1b0KGMB85dPrq_aS-Mm_vfaQJB9rQ?e=fZpJHT"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analtrece-my.sharepoint.com/:f:/g/personal/esanabria_canaltrece_com_co/EnhWbT0xURFGuD6BIM5IiuwBsv2z2HqZwoUWsAiDFDgumg?e=J5pFBm" TargetMode="External"/><Relationship Id="rId13" Type="http://schemas.openxmlformats.org/officeDocument/2006/relationships/drawing" Target="../drawings/drawing3.xml"/><Relationship Id="rId3" Type="http://schemas.openxmlformats.org/officeDocument/2006/relationships/hyperlink" Target="../../../../../:x:/s/SeguimientoaPlanesyProyectos/EQ1LqJjBSQxIpwjUB4l9OrIBIpBx6fwEhzdj7VRvDctcMQ?e=aTij10" TargetMode="External"/><Relationship Id="rId7" Type="http://schemas.openxmlformats.org/officeDocument/2006/relationships/hyperlink" Target="../../../../../../:x:/s/SeguimientoaPlanesyProyectos/EfgVzb6ij4FJq2TWQBP7C2UBAFz-8nUcnVrfvPlxQTBrbw?e=YfILFh" TargetMode="External"/><Relationship Id="rId12" Type="http://schemas.openxmlformats.org/officeDocument/2006/relationships/printerSettings" Target="../printerSettings/printerSettings3.bin"/><Relationship Id="rId2" Type="http://schemas.openxmlformats.org/officeDocument/2006/relationships/hyperlink" Target="../../../../../:x:/s/SeguimientoaPlanesyProyectos/ERz6KD19NwFOnUUCYwfw2LEB2Ln2oya0IfsEu3bp3BgMUg?e=n8gLPn" TargetMode="External"/><Relationship Id="rId1" Type="http://schemas.openxmlformats.org/officeDocument/2006/relationships/hyperlink" Target="../../../../../:x:/s/SeguimientoaPlanesyProyectos/ETF0UEePP69JouREt8FHoWEBjG4GKJ8-VhXWmVNjRqoGew?e=lEp4En" TargetMode="External"/><Relationship Id="rId6" Type="http://schemas.openxmlformats.org/officeDocument/2006/relationships/hyperlink" Target="https://canaltrece-my.sharepoint.com/:x:/g/personal/lperez_canaltrece_com_co/EevVlmo7RGJIn0cEXD_Da3IBDsveOru289jyuL4hT9drzw?e=ANamEO" TargetMode="External"/><Relationship Id="rId11" Type="http://schemas.openxmlformats.org/officeDocument/2006/relationships/hyperlink" Target="https://canaltrece-my.sharepoint.com/:f:/g/personal/esanabria_canaltrece_com_co/EjJ8WhsGukVArklSdPAOB8QBs4ItUw6fA0ViKZfkTnKbTw?e=8tRcSm" TargetMode="External"/><Relationship Id="rId5" Type="http://schemas.openxmlformats.org/officeDocument/2006/relationships/hyperlink" Target="../../../../../:x:/s/SeguimientoaPlanesyProyectos/ETAKW5iiVzNJsgAtIfgEVRMBY4gzLmq-QP1Xc1tvKDV4Wg?e=w0gewj" TargetMode="External"/><Relationship Id="rId10" Type="http://schemas.openxmlformats.org/officeDocument/2006/relationships/hyperlink" Target="https://canaltrece-my.sharepoint.com/:f:/g/personal/esanabria_canaltrece_com_co/EriJlsw20aVEspvdBxHouzQBjPEIycdwG14TabqSSBcAGw?e=7FPIRo" TargetMode="External"/><Relationship Id="rId4" Type="http://schemas.openxmlformats.org/officeDocument/2006/relationships/hyperlink" Target="https://canaltrece-my.sharepoint.com/:x:/r/personal/cariza_canaltrece_com_co/_layouts/15/Doc.aspx?sourcedoc=%7B00CF001F-2161-49C7-A781-79AFF39380CA%7D&amp;file=CONTRATOS%20O%20PROYECTOS%20%202024%20TEVEANDINA%20SAS.xlsx&amp;fromShare=true&amp;action=default&amp;mobileredirect=true" TargetMode="External"/><Relationship Id="rId9" Type="http://schemas.openxmlformats.org/officeDocument/2006/relationships/hyperlink" Target="https://canaltrece-my.sharepoint.com/:f:/g/personal/esanabria_canaltrece_com_co/EksgE3GmhH5CpNtGxWyosZ8BaSgtZil8ok7X_l9nSelnzg?e=7xEDS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analtrece-my.sharepoint.com/:f:/g/personal/nbustos_canaltrece_com_co/ElaFoX4xzAhAqxJvBiS4lSAB0W-26D_rXXdyxI8qsc0oYw?e=kHKh1a" TargetMode="External"/><Relationship Id="rId13" Type="http://schemas.openxmlformats.org/officeDocument/2006/relationships/hyperlink" Target="https://canaltrece-my.sharepoint.com/:p:/r/personal/ahoyos_canaltrece_com_co/_layouts/15/Doc.aspx?sourcedoc=%7BE7A2E3F1-3094-4C74-9457-4E9DB1421C59%7D&amp;file=Politica%20de%20gestion%20del%20conocimiento%20y%20la%20innovaci%C3%B3n.pptx&amp;action=edit&amp;mobileredirect=true" TargetMode="External"/><Relationship Id="rId18" Type="http://schemas.openxmlformats.org/officeDocument/2006/relationships/hyperlink" Target="https://canaltrece.sharepoint.com/:f:/s/GestindeTecnologaConvergente/EhMTTS3VPwZMvAJPABIxsvUBnQzDgA3fx3eqwGgBsDM5Yw" TargetMode="External"/><Relationship Id="rId3" Type="http://schemas.openxmlformats.org/officeDocument/2006/relationships/hyperlink" Target="https://canaltrece.sharepoint.com/:f:/s/GestindeTecnologaConvergente/EvyhW-lgsLxJt09aW7uRVqwBar70xQJZ2a8fW8VUQiGH2g?e=1Tl2ei" TargetMode="External"/><Relationship Id="rId21" Type="http://schemas.openxmlformats.org/officeDocument/2006/relationships/drawing" Target="../drawings/drawing4.xml"/><Relationship Id="rId7" Type="http://schemas.openxmlformats.org/officeDocument/2006/relationships/hyperlink" Target="https://canaltrece-my.sharepoint.com/:x:/g/personal/fdiaz_canaltrece_com_co/EcreuoaAWARNg9XoUZj2g0cBnc5LVwyDqOjuAl_nyPsZeA?e=MWxdF5" TargetMode="External"/><Relationship Id="rId12" Type="http://schemas.openxmlformats.org/officeDocument/2006/relationships/hyperlink" Target="https://canaltrece-my.sharepoint.com/:f:/g/personal/nbustos_canaltrece_com_co/EnS4y9eLLOREn-rssBfRltIB06hW1bL7QIjNVBu-lMTWzQ?e=nQu7Qh" TargetMode="External"/><Relationship Id="rId17" Type="http://schemas.openxmlformats.org/officeDocument/2006/relationships/hyperlink" Target="https://canaltrece-my.sharepoint.com/my?login_hint=ahoyos%40canaltrece%2Ecom%2Eco&amp;id=%2Fpersonal%2Fahoyos%5Fcanaltrece%5Fcom%5Fco%2FDocuments%2FPublicaciones%20en%20Viva%20Engage%20MIPG%20%281%29%2Epdf&amp;parent=%2Fpersonal%2Fahoyos%5Fcanaltrece%5Fcom%5Fco%2FDocuments" TargetMode="External"/><Relationship Id="rId2" Type="http://schemas.openxmlformats.org/officeDocument/2006/relationships/hyperlink" Target="https://canaltrece.sharepoint.com/:f:/s/juridica/Eql1lXXl5_lEt5JhlfUCVCgBUmV7lX8AwNs_8FFNaVAj-g?e=kS2Ulj" TargetMode="External"/><Relationship Id="rId16" Type="http://schemas.openxmlformats.org/officeDocument/2006/relationships/hyperlink" Target="https://canaltrece-my.sharepoint.com/:f:/g/personal/ahoyos_canaltrece_com_co/EqBVqbfRfQdHhzzU8h_2OVEBwivAXaGfByhIP_X5UUC12A?e=b12qTS" TargetMode="External"/><Relationship Id="rId20" Type="http://schemas.openxmlformats.org/officeDocument/2006/relationships/printerSettings" Target="../printerSettings/printerSettings4.bin"/><Relationship Id="rId1" Type="http://schemas.openxmlformats.org/officeDocument/2006/relationships/hyperlink" Target="https://canaltrece-my.sharepoint.com/:x:/g/personal/comunicaciones_canaltrece_com_co/ER0DytNsrGxDmuv8uDSt7VQBaOGtp1t0GVyH7ZnV0e43GQ?e=iDR2NP" TargetMode="External"/><Relationship Id="rId6" Type="http://schemas.openxmlformats.org/officeDocument/2006/relationships/hyperlink" Target="https://canaltrece-my.sharepoint.com/:x:/g/personal/fdiaz_canaltrece_com_co/EXHjqIZ_9rRMp0Q8hFaZL9EBleN7IOtG2FIgYF9HGBn9Ow?e=evmhgy" TargetMode="External"/><Relationship Id="rId11" Type="http://schemas.openxmlformats.org/officeDocument/2006/relationships/hyperlink" Target="https://outlook.office.com/mail/id/AAQkADRhYmM4MDEzLTE4ZmYtNDUwNS05NGY2LTlhMTQ4ZDc1MWJiMAAQAA9j%2B9NyHbxNgC%2B6JQIEgc8%3D?actSwt=true" TargetMode="External"/><Relationship Id="rId5" Type="http://schemas.openxmlformats.org/officeDocument/2006/relationships/hyperlink" Target="https://canaltrece-my.sharepoint.com/:x:/g/personal/fdiaz_canaltrece_com_co/EeTVWPaAbdRAg19PiFb1j1EBSMvOSQdC93bFOY5QJdQ4nw?e=nqjUW9" TargetMode="External"/><Relationship Id="rId15" Type="http://schemas.openxmlformats.org/officeDocument/2006/relationships/hyperlink" Target="https://www.teveandina.gov.co/planeacion/informes-de-pqrs/" TargetMode="External"/><Relationship Id="rId23" Type="http://schemas.openxmlformats.org/officeDocument/2006/relationships/comments" Target="../comments1.xml"/><Relationship Id="rId10" Type="http://schemas.openxmlformats.org/officeDocument/2006/relationships/hyperlink" Target="https://canaltrece-my.sharepoint.com/:b:/g/personal/ahoyos_canaltrece_com_co/ESaTd9voW4xDmq0R9l5H9DQBy9IvZsoxiaPRkjsmCWQsnA?e=F2QngJ" TargetMode="External"/><Relationship Id="rId19" Type="http://schemas.openxmlformats.org/officeDocument/2006/relationships/hyperlink" Target="https://canaltrece-my.sharepoint.com/:f:/g/personal/nrodriguez_canaltrece_com_co/EraMW2swxqhDmHfE3j-Od7MBjAp2371tsLdXSWpAUNgSqw?e=md3sHQ" TargetMode="External"/><Relationship Id="rId4" Type="http://schemas.openxmlformats.org/officeDocument/2006/relationships/hyperlink" Target="https://canaltrece-my.sharepoint.com/:f:/g/personal/fdiaz_canaltrece_com_co/EoJ4Mvxkh2tOmqWIaoS2uEwB5VGxbQJnwEB3P9MXgsf6AQ?e=zEUMiX" TargetMode="External"/><Relationship Id="rId9" Type="http://schemas.openxmlformats.org/officeDocument/2006/relationships/hyperlink" Target="https://canaltrece-my.sharepoint.com/:f:/g/personal/nbustos_canaltrece_com_co/EskXpYwX-c9Ik64h5R2KegoBZI_-zUtRvLIeSp_B03KDqQ?e=mCA7zc" TargetMode="External"/><Relationship Id="rId14" Type="http://schemas.openxmlformats.org/officeDocument/2006/relationships/hyperlink" Target="https://canaltrece-my.sharepoint.com/:f:/g/personal/planeacion_canaltrece_com_co/Etpx4SvuN51Ph7GTLWAtlTkB0aNqhSwNVFTY-neV80IQLg?e=o191jY"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sheetPr>
  <dimension ref="A1:R24"/>
  <sheetViews>
    <sheetView tabSelected="1" view="pageBreakPreview" topLeftCell="J8" zoomScale="74" zoomScaleNormal="25" zoomScaleSheetLayoutView="74" workbookViewId="0">
      <selection activeCell="P9" sqref="P9"/>
    </sheetView>
  </sheetViews>
  <sheetFormatPr defaultColWidth="11.42578125" defaultRowHeight="14.45"/>
  <cols>
    <col min="1" max="1" width="19.7109375" style="82" customWidth="1"/>
    <col min="2" max="2" width="26.85546875" customWidth="1"/>
    <col min="3" max="3" width="17.28515625" style="82" bestFit="1" customWidth="1"/>
    <col min="4" max="4" width="15.42578125" style="82" customWidth="1"/>
    <col min="5" max="5" width="33.85546875" customWidth="1"/>
    <col min="6" max="6" width="32.28515625" customWidth="1"/>
    <col min="7" max="7" width="27.42578125" customWidth="1"/>
    <col min="8" max="8" width="25.28515625" customWidth="1"/>
    <col min="9" max="9" width="27.42578125" customWidth="1"/>
    <col min="10" max="11" width="12.140625" customWidth="1"/>
    <col min="12" max="13" width="14.140625" customWidth="1"/>
    <col min="14" max="14" width="20.7109375" customWidth="1"/>
    <col min="15" max="15" width="46.28515625" style="86" customWidth="1"/>
    <col min="16" max="16" width="45.28515625" style="86" customWidth="1"/>
    <col min="17" max="17" width="47.42578125" style="135" customWidth="1"/>
    <col min="18" max="18" width="11.28515625" customWidth="1"/>
  </cols>
  <sheetData>
    <row r="1" spans="1:18" ht="38.25" customHeight="1" thickBot="1">
      <c r="A1" s="107"/>
      <c r="B1" s="185" t="s">
        <v>0</v>
      </c>
      <c r="C1" s="186"/>
      <c r="D1" s="186"/>
      <c r="E1" s="186"/>
      <c r="F1" s="186"/>
      <c r="G1" s="186"/>
      <c r="H1" s="186"/>
      <c r="I1" s="186"/>
      <c r="J1" s="186"/>
      <c r="K1" s="186"/>
      <c r="L1" s="186"/>
      <c r="M1" s="186"/>
      <c r="N1" s="186"/>
      <c r="O1" s="186"/>
      <c r="P1" s="186"/>
      <c r="Q1" s="187"/>
    </row>
    <row r="2" spans="1:18" ht="60.75">
      <c r="A2" s="40" t="s">
        <v>1</v>
      </c>
      <c r="B2" s="151" t="s">
        <v>2</v>
      </c>
      <c r="C2" s="42" t="s">
        <v>3</v>
      </c>
      <c r="D2" s="42" t="s">
        <v>4</v>
      </c>
      <c r="E2" s="43" t="s">
        <v>5</v>
      </c>
      <c r="F2" s="43" t="s">
        <v>6</v>
      </c>
      <c r="G2" s="43" t="s">
        <v>7</v>
      </c>
      <c r="H2" s="43" t="s">
        <v>8</v>
      </c>
      <c r="I2" s="43" t="s">
        <v>9</v>
      </c>
      <c r="J2" s="152" t="s">
        <v>10</v>
      </c>
      <c r="K2" s="152" t="s">
        <v>11</v>
      </c>
      <c r="L2" s="153" t="s">
        <v>12</v>
      </c>
      <c r="M2" s="153" t="s">
        <v>13</v>
      </c>
      <c r="N2" s="153" t="s">
        <v>14</v>
      </c>
      <c r="O2" s="153" t="s">
        <v>15</v>
      </c>
      <c r="P2" s="47" t="s">
        <v>16</v>
      </c>
      <c r="Q2" s="47" t="s">
        <v>17</v>
      </c>
    </row>
    <row r="3" spans="1:18" ht="116.1" customHeight="1">
      <c r="A3" s="154" t="s">
        <v>18</v>
      </c>
      <c r="B3" s="48" t="s">
        <v>19</v>
      </c>
      <c r="C3" s="48" t="s">
        <v>20</v>
      </c>
      <c r="D3" s="48" t="s">
        <v>21</v>
      </c>
      <c r="E3" s="48" t="s">
        <v>22</v>
      </c>
      <c r="F3" s="48" t="s">
        <v>23</v>
      </c>
      <c r="G3" s="48" t="s">
        <v>24</v>
      </c>
      <c r="H3" s="48" t="s">
        <v>25</v>
      </c>
      <c r="I3" s="110" t="s">
        <v>26</v>
      </c>
      <c r="J3" s="2">
        <v>45566</v>
      </c>
      <c r="K3" s="3">
        <v>45657</v>
      </c>
      <c r="L3" s="155">
        <v>1321</v>
      </c>
      <c r="M3" s="156">
        <v>919</v>
      </c>
      <c r="N3" s="4">
        <f>L3/M3</f>
        <v>1.4374319912948856</v>
      </c>
      <c r="O3" s="110" t="s">
        <v>27</v>
      </c>
      <c r="P3" s="157" t="s">
        <v>28</v>
      </c>
      <c r="Q3" s="157" t="s">
        <v>29</v>
      </c>
      <c r="R3" s="158"/>
    </row>
    <row r="4" spans="1:18" ht="101.45" customHeight="1">
      <c r="A4" s="154"/>
      <c r="B4" s="48" t="s">
        <v>30</v>
      </c>
      <c r="C4" s="48" t="s">
        <v>31</v>
      </c>
      <c r="D4" s="48" t="s">
        <v>21</v>
      </c>
      <c r="E4" s="48" t="s">
        <v>32</v>
      </c>
      <c r="F4" s="48" t="s">
        <v>33</v>
      </c>
      <c r="G4" s="48" t="s">
        <v>34</v>
      </c>
      <c r="H4" s="48" t="s">
        <v>35</v>
      </c>
      <c r="I4" s="110" t="s">
        <v>36</v>
      </c>
      <c r="J4" s="2">
        <v>45566</v>
      </c>
      <c r="K4" s="3">
        <v>45657</v>
      </c>
      <c r="L4" s="155">
        <v>8</v>
      </c>
      <c r="M4" s="156">
        <v>10</v>
      </c>
      <c r="N4" s="4">
        <v>0.8</v>
      </c>
      <c r="O4" s="110" t="s">
        <v>37</v>
      </c>
      <c r="P4" s="159" t="s">
        <v>38</v>
      </c>
      <c r="Q4" s="157" t="s">
        <v>39</v>
      </c>
      <c r="R4" s="158"/>
    </row>
    <row r="5" spans="1:18" ht="130.5" customHeight="1">
      <c r="A5" s="160"/>
      <c r="B5" s="5" t="s">
        <v>40</v>
      </c>
      <c r="C5" s="5" t="s">
        <v>31</v>
      </c>
      <c r="D5" s="5" t="s">
        <v>21</v>
      </c>
      <c r="E5" s="5" t="s">
        <v>41</v>
      </c>
      <c r="F5" s="5" t="s">
        <v>42</v>
      </c>
      <c r="G5" s="5" t="s">
        <v>24</v>
      </c>
      <c r="H5" s="5" t="s">
        <v>35</v>
      </c>
      <c r="I5" s="116" t="s">
        <v>43</v>
      </c>
      <c r="J5" s="2">
        <v>45566</v>
      </c>
      <c r="K5" s="3">
        <v>45657</v>
      </c>
      <c r="L5" s="8">
        <v>3</v>
      </c>
      <c r="M5" s="8">
        <v>2</v>
      </c>
      <c r="N5" s="7">
        <v>1.5</v>
      </c>
      <c r="O5" s="161" t="s">
        <v>44</v>
      </c>
      <c r="P5" s="162" t="s">
        <v>45</v>
      </c>
      <c r="Q5" s="163" t="s">
        <v>46</v>
      </c>
      <c r="R5" s="164"/>
    </row>
    <row r="6" spans="1:18" ht="101.45" customHeight="1">
      <c r="A6" s="160"/>
      <c r="B6" s="5" t="s">
        <v>47</v>
      </c>
      <c r="C6" s="5" t="s">
        <v>31</v>
      </c>
      <c r="D6" s="5" t="s">
        <v>21</v>
      </c>
      <c r="E6" s="5" t="s">
        <v>48</v>
      </c>
      <c r="F6" s="5" t="s">
        <v>49</v>
      </c>
      <c r="G6" s="5" t="s">
        <v>24</v>
      </c>
      <c r="H6" s="5" t="s">
        <v>35</v>
      </c>
      <c r="I6" s="116" t="s">
        <v>50</v>
      </c>
      <c r="J6" s="2">
        <v>45566</v>
      </c>
      <c r="K6" s="3">
        <v>45657</v>
      </c>
      <c r="L6" s="8">
        <v>1</v>
      </c>
      <c r="M6" s="8">
        <v>2</v>
      </c>
      <c r="N6" s="7">
        <v>0.5</v>
      </c>
      <c r="O6" s="161" t="s">
        <v>51</v>
      </c>
      <c r="P6" s="162" t="s">
        <v>52</v>
      </c>
      <c r="Q6" s="52" t="s">
        <v>53</v>
      </c>
      <c r="R6" s="164"/>
    </row>
    <row r="7" spans="1:18" ht="240" customHeight="1">
      <c r="A7" s="48"/>
      <c r="B7" s="5" t="s">
        <v>54</v>
      </c>
      <c r="C7" s="5" t="s">
        <v>31</v>
      </c>
      <c r="D7" s="5" t="s">
        <v>21</v>
      </c>
      <c r="E7" s="5" t="s">
        <v>55</v>
      </c>
      <c r="F7" s="5" t="s">
        <v>56</v>
      </c>
      <c r="G7" s="5" t="s">
        <v>24</v>
      </c>
      <c r="H7" s="5" t="s">
        <v>25</v>
      </c>
      <c r="I7" s="116" t="s">
        <v>57</v>
      </c>
      <c r="J7" s="2">
        <v>45566</v>
      </c>
      <c r="K7" s="3">
        <v>45657</v>
      </c>
      <c r="L7" s="8">
        <v>8</v>
      </c>
      <c r="M7" s="8">
        <v>5</v>
      </c>
      <c r="N7" s="7">
        <v>1</v>
      </c>
      <c r="O7" s="165" t="s">
        <v>58</v>
      </c>
      <c r="P7" s="157" t="s">
        <v>59</v>
      </c>
      <c r="Q7" s="166"/>
      <c r="R7" s="164"/>
    </row>
    <row r="8" spans="1:18" ht="118.5" customHeight="1">
      <c r="A8" s="184" t="s">
        <v>60</v>
      </c>
      <c r="B8" s="5" t="s">
        <v>61</v>
      </c>
      <c r="C8" s="5" t="s">
        <v>31</v>
      </c>
      <c r="D8" s="5" t="s">
        <v>21</v>
      </c>
      <c r="E8" s="5" t="s">
        <v>62</v>
      </c>
      <c r="F8" s="5" t="s">
        <v>63</v>
      </c>
      <c r="G8" s="5" t="s">
        <v>24</v>
      </c>
      <c r="H8" s="5" t="s">
        <v>64</v>
      </c>
      <c r="I8" s="116" t="s">
        <v>65</v>
      </c>
      <c r="J8" s="167">
        <v>45566</v>
      </c>
      <c r="K8" s="168">
        <v>45657</v>
      </c>
      <c r="L8" s="8">
        <v>3</v>
      </c>
      <c r="M8" s="8">
        <v>3</v>
      </c>
      <c r="N8" s="7">
        <v>1</v>
      </c>
      <c r="O8" s="169" t="s">
        <v>66</v>
      </c>
      <c r="P8" s="157" t="s">
        <v>67</v>
      </c>
      <c r="Q8" s="170"/>
      <c r="R8" s="164"/>
    </row>
    <row r="9" spans="1:18" ht="162" customHeight="1">
      <c r="A9" s="184"/>
      <c r="B9" s="5" t="s">
        <v>61</v>
      </c>
      <c r="C9" s="5" t="s">
        <v>31</v>
      </c>
      <c r="D9" s="5" t="s">
        <v>21</v>
      </c>
      <c r="E9" s="5" t="s">
        <v>68</v>
      </c>
      <c r="F9" s="5" t="s">
        <v>69</v>
      </c>
      <c r="G9" s="5" t="s">
        <v>24</v>
      </c>
      <c r="H9" s="5" t="s">
        <v>64</v>
      </c>
      <c r="I9" s="116" t="s">
        <v>70</v>
      </c>
      <c r="J9" s="167">
        <v>45566</v>
      </c>
      <c r="K9" s="168">
        <v>45657</v>
      </c>
      <c r="L9" s="8">
        <v>3</v>
      </c>
      <c r="M9" s="8">
        <v>3</v>
      </c>
      <c r="N9" s="7">
        <v>1</v>
      </c>
      <c r="O9" s="116" t="s">
        <v>71</v>
      </c>
      <c r="P9" s="171" t="s">
        <v>72</v>
      </c>
      <c r="Q9" s="170"/>
      <c r="R9" s="164"/>
    </row>
    <row r="10" spans="1:18" ht="62.25">
      <c r="A10" s="188" t="s">
        <v>73</v>
      </c>
      <c r="B10" s="5" t="s">
        <v>74</v>
      </c>
      <c r="C10" s="5" t="s">
        <v>75</v>
      </c>
      <c r="D10" s="5" t="s">
        <v>21</v>
      </c>
      <c r="E10" s="5" t="s">
        <v>76</v>
      </c>
      <c r="F10" s="5" t="s">
        <v>77</v>
      </c>
      <c r="G10" s="5" t="s">
        <v>78</v>
      </c>
      <c r="H10" s="5" t="s">
        <v>79</v>
      </c>
      <c r="I10" s="116" t="s">
        <v>80</v>
      </c>
      <c r="J10" s="172">
        <v>45566</v>
      </c>
      <c r="K10" s="173">
        <v>45657</v>
      </c>
      <c r="L10" s="174">
        <v>160</v>
      </c>
      <c r="M10" s="174">
        <v>168</v>
      </c>
      <c r="N10" s="175">
        <f>(L10/M10)*100%</f>
        <v>0.95238095238095233</v>
      </c>
      <c r="O10" s="176" t="s">
        <v>81</v>
      </c>
      <c r="P10" s="54" t="s">
        <v>82</v>
      </c>
      <c r="Q10" s="177"/>
      <c r="R10" s="164"/>
    </row>
    <row r="11" spans="1:18" s="181" customFormat="1" ht="407.25" customHeight="1">
      <c r="A11" s="189"/>
      <c r="B11" s="5" t="s">
        <v>83</v>
      </c>
      <c r="C11" s="5" t="s">
        <v>75</v>
      </c>
      <c r="D11" s="5" t="s">
        <v>21</v>
      </c>
      <c r="E11" s="5" t="s">
        <v>84</v>
      </c>
      <c r="F11" s="5" t="s">
        <v>85</v>
      </c>
      <c r="G11" s="5" t="s">
        <v>78</v>
      </c>
      <c r="H11" s="5" t="s">
        <v>79</v>
      </c>
      <c r="I11" s="116" t="s">
        <v>86</v>
      </c>
      <c r="J11" s="172">
        <v>45566</v>
      </c>
      <c r="K11" s="173">
        <v>45657</v>
      </c>
      <c r="L11" s="178">
        <v>5</v>
      </c>
      <c r="M11" s="178">
        <v>168</v>
      </c>
      <c r="N11" s="179">
        <f>(L11/M11)/3%</f>
        <v>0.99206349206349209</v>
      </c>
      <c r="O11" s="180" t="s">
        <v>87</v>
      </c>
      <c r="P11" s="54" t="s">
        <v>82</v>
      </c>
      <c r="Q11" s="177"/>
      <c r="R11" s="164"/>
    </row>
    <row r="12" spans="1:18" s="150" customFormat="1" ht="22.5" customHeight="1">
      <c r="A12" s="182"/>
      <c r="C12" s="182"/>
      <c r="D12" s="182"/>
      <c r="O12" s="183"/>
      <c r="P12" s="183"/>
      <c r="Q12" s="149"/>
    </row>
    <row r="13" spans="1:18">
      <c r="N13" s="85"/>
    </row>
    <row r="14" spans="1:18">
      <c r="N14" s="7">
        <v>1</v>
      </c>
    </row>
    <row r="15" spans="1:18">
      <c r="N15" s="7">
        <v>0.8</v>
      </c>
    </row>
    <row r="16" spans="1:18">
      <c r="N16" s="7">
        <v>1</v>
      </c>
    </row>
    <row r="17" spans="12:14">
      <c r="N17" s="7">
        <v>0.5</v>
      </c>
    </row>
    <row r="18" spans="12:14">
      <c r="N18" s="7">
        <v>1</v>
      </c>
    </row>
    <row r="19" spans="12:14">
      <c r="N19" s="7">
        <v>1</v>
      </c>
    </row>
    <row r="20" spans="12:14">
      <c r="N20" s="7">
        <v>1</v>
      </c>
    </row>
    <row r="21" spans="12:14">
      <c r="N21" s="175">
        <v>0.95238095238095233</v>
      </c>
    </row>
    <row r="22" spans="12:14">
      <c r="L22" s="7">
        <v>1</v>
      </c>
      <c r="N22" s="179">
        <v>0.99206349206349209</v>
      </c>
    </row>
    <row r="24" spans="12:14">
      <c r="N24" s="85">
        <f>SUM(N14:N23)/9</f>
        <v>0.9160493827160493</v>
      </c>
    </row>
  </sheetData>
  <autoFilter ref="A2:R2" xr:uid="{00000000-0001-0000-0000-000000000000}"/>
  <mergeCells count="3">
    <mergeCell ref="A8:A9"/>
    <mergeCell ref="B1:Q1"/>
    <mergeCell ref="A10:A11"/>
  </mergeCells>
  <phoneticPr fontId="6" type="noConversion"/>
  <conditionalFormatting sqref="L22">
    <cfRule type="expression" dxfId="64" priority="1">
      <formula>#REF!=1</formula>
    </cfRule>
    <cfRule type="expression" dxfId="63" priority="2">
      <formula>AND(#REF!&gt;=$L22,#REF!&lt;&gt;0%)</formula>
    </cfRule>
    <cfRule type="expression" dxfId="62" priority="4">
      <formula>#REF!&lt;$L22</formula>
    </cfRule>
  </conditionalFormatting>
  <conditionalFormatting sqref="L8:M9">
    <cfRule type="expression" dxfId="61" priority="2553">
      <formula>AND(#REF!&gt;=$L8,#REF!&lt;&gt;0%)</formula>
    </cfRule>
  </conditionalFormatting>
  <conditionalFormatting sqref="L5:N5">
    <cfRule type="expression" dxfId="60" priority="16">
      <formula>#REF!&lt;$L5</formula>
    </cfRule>
  </conditionalFormatting>
  <conditionalFormatting sqref="L5:N7">
    <cfRule type="expression" dxfId="59" priority="15">
      <formula>AND(#REF!&gt;=$L5,#REF!&lt;&gt;0%)</formula>
    </cfRule>
  </conditionalFormatting>
  <conditionalFormatting sqref="L5:N9">
    <cfRule type="expression" dxfId="58" priority="13">
      <formula>#REF!=1</formula>
    </cfRule>
  </conditionalFormatting>
  <conditionalFormatting sqref="L8:M9 L6:N7 N3:N4">
    <cfRule type="expression" dxfId="57" priority="2554">
      <formula>#REF!&lt;$L3</formula>
    </cfRule>
  </conditionalFormatting>
  <conditionalFormatting sqref="N6:N9 N3:N4">
    <cfRule type="expression" dxfId="56" priority="18">
      <formula>AND(#REF!&gt;=$L3,#REF!&lt;&gt;0%)</formula>
    </cfRule>
  </conditionalFormatting>
  <conditionalFormatting sqref="N3:N4">
    <cfRule type="expression" dxfId="55" priority="17">
      <formula>#REF!=1</formula>
    </cfRule>
  </conditionalFormatting>
  <conditionalFormatting sqref="N8:N9">
    <cfRule type="expression" dxfId="54" priority="19">
      <formula>#REF!&lt;$L8</formula>
    </cfRule>
  </conditionalFormatting>
  <conditionalFormatting sqref="N14:N20">
    <cfRule type="expression" dxfId="53" priority="8">
      <formula>#REF!=1</formula>
    </cfRule>
    <cfRule type="expression" dxfId="52" priority="9">
      <formula>AND(#REF!&gt;=$L14,#REF!&lt;&gt;0%)</formula>
    </cfRule>
    <cfRule type="expression" dxfId="51" priority="10">
      <formula>#REF!&lt;$L14</formula>
    </cfRule>
  </conditionalFormatting>
  <hyperlinks>
    <hyperlink ref="P8" r:id="rId1" xr:uid="{83AC12C8-F562-4738-8473-C9BE5539B4E1}"/>
    <hyperlink ref="Q3" r:id="rId2" xr:uid="{97202B27-51C8-4AE2-88B9-3F5CA3A03478}"/>
    <hyperlink ref="P9" r:id="rId3" xr:uid="{2DFD76F3-9532-40DE-B793-497521BD4652}"/>
    <hyperlink ref="P7" r:id="rId4" xr:uid="{ED48B372-DA75-4024-B685-8A637ACD6993}"/>
    <hyperlink ref="Q5" r:id="rId5" xr:uid="{A7DE3466-B28D-4E59-AEB4-2AD8692AAB05}"/>
    <hyperlink ref="Q6" r:id="rId6" xr:uid="{9DB615EA-D7BC-43F9-BE95-EF6549F8C608}"/>
    <hyperlink ref="P6" r:id="rId7" xr:uid="{2684B0BE-D952-49BE-BB7B-872A447471C3}"/>
    <hyperlink ref="P4" r:id="rId8" xr:uid="{4534BC7B-F328-4F01-A61C-3D18DCDACCB3}"/>
    <hyperlink ref="P5" r:id="rId9" xr:uid="{16CFA626-8D20-425E-B7F7-EAC0515A8F7D}"/>
    <hyperlink ref="P11" r:id="rId10" xr:uid="{E1014A2F-BACC-4C72-95AC-269888A02F1C}"/>
    <hyperlink ref="P10" r:id="rId11" xr:uid="{FF58A773-733D-4433-BA0B-1284B7226740}"/>
    <hyperlink ref="P3" r:id="rId12" xr:uid="{967E547B-0286-40EA-9D5A-61FAA936F07B}"/>
  </hyperlinks>
  <pageMargins left="0.7" right="0.7" top="0.75" bottom="0.75" header="0.3" footer="0.3"/>
  <pageSetup scale="20" orientation="portrait" horizontalDpi="4294967292"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B050"/>
  </sheetPr>
  <dimension ref="A1:R21"/>
  <sheetViews>
    <sheetView view="pageBreakPreview" topLeftCell="J1" zoomScale="90" zoomScaleNormal="25" zoomScaleSheetLayoutView="90" workbookViewId="0">
      <pane ySplit="2" topLeftCell="A4" activePane="bottomLeft" state="frozen"/>
      <selection pane="bottomLeft" sqref="A1:XFD1048576"/>
      <selection activeCell="L1" sqref="L1"/>
    </sheetView>
  </sheetViews>
  <sheetFormatPr defaultColWidth="11.42578125" defaultRowHeight="14.45"/>
  <cols>
    <col min="1" max="1" width="23.85546875" style="81" customWidth="1"/>
    <col min="2" max="2" width="26.85546875" customWidth="1"/>
    <col min="3" max="3" width="21.85546875" style="82" bestFit="1" customWidth="1"/>
    <col min="4" max="4" width="15.42578125" style="82" customWidth="1"/>
    <col min="5" max="5" width="33.85546875" customWidth="1"/>
    <col min="6" max="6" width="36.140625" customWidth="1"/>
    <col min="7" max="9" width="27.42578125" customWidth="1"/>
    <col min="10" max="10" width="16.28515625" customWidth="1"/>
    <col min="11" max="11" width="15.42578125" bestFit="1" customWidth="1"/>
    <col min="12" max="12" width="16.85546875" customWidth="1"/>
    <col min="13" max="13" width="17.7109375" customWidth="1"/>
    <col min="14" max="14" width="13.140625" bestFit="1" customWidth="1"/>
    <col min="15" max="15" width="47.5703125" style="86" customWidth="1"/>
    <col min="16" max="16" width="40.140625" style="86" customWidth="1"/>
    <col min="17" max="17" width="32.5703125" style="135" customWidth="1"/>
  </cols>
  <sheetData>
    <row r="1" spans="1:18" ht="38.25" customHeight="1" thickBot="1">
      <c r="A1" s="107"/>
      <c r="B1" s="190" t="s">
        <v>0</v>
      </c>
      <c r="C1" s="191"/>
      <c r="D1" s="191"/>
      <c r="E1" s="191"/>
      <c r="F1" s="191"/>
      <c r="G1" s="191"/>
      <c r="H1" s="191"/>
      <c r="I1" s="191"/>
      <c r="J1" s="191"/>
      <c r="K1" s="191"/>
      <c r="L1" s="191"/>
      <c r="M1" s="191"/>
      <c r="N1" s="191"/>
      <c r="O1" s="191"/>
      <c r="P1" s="191"/>
      <c r="Q1" s="191"/>
    </row>
    <row r="2" spans="1:18" ht="51.95">
      <c r="A2" s="40" t="s">
        <v>1</v>
      </c>
      <c r="B2" s="41" t="s">
        <v>2</v>
      </c>
      <c r="C2" s="42" t="s">
        <v>3</v>
      </c>
      <c r="D2" s="42" t="s">
        <v>4</v>
      </c>
      <c r="E2" s="43" t="s">
        <v>5</v>
      </c>
      <c r="F2" s="43" t="s">
        <v>6</v>
      </c>
      <c r="G2" s="43" t="s">
        <v>7</v>
      </c>
      <c r="H2" s="43" t="s">
        <v>8</v>
      </c>
      <c r="I2" s="43" t="s">
        <v>9</v>
      </c>
      <c r="J2" s="44" t="s">
        <v>10</v>
      </c>
      <c r="K2" s="44" t="s">
        <v>11</v>
      </c>
      <c r="L2" s="46" t="s">
        <v>12</v>
      </c>
      <c r="M2" s="46" t="s">
        <v>13</v>
      </c>
      <c r="N2" s="46" t="s">
        <v>14</v>
      </c>
      <c r="O2" s="138" t="s">
        <v>15</v>
      </c>
      <c r="P2" s="47" t="s">
        <v>16</v>
      </c>
      <c r="Q2" s="47" t="s">
        <v>17</v>
      </c>
    </row>
    <row r="3" spans="1:18" ht="150.75">
      <c r="A3" s="48" t="s">
        <v>88</v>
      </c>
      <c r="B3" s="48" t="s">
        <v>89</v>
      </c>
      <c r="C3" s="48" t="s">
        <v>31</v>
      </c>
      <c r="D3" s="48" t="s">
        <v>21</v>
      </c>
      <c r="E3" s="48" t="s">
        <v>90</v>
      </c>
      <c r="F3" s="48" t="s">
        <v>91</v>
      </c>
      <c r="G3" s="48" t="s">
        <v>24</v>
      </c>
      <c r="H3" s="48" t="s">
        <v>92</v>
      </c>
      <c r="I3" s="139" t="s">
        <v>93</v>
      </c>
      <c r="J3" s="2">
        <v>45474</v>
      </c>
      <c r="K3" s="3">
        <v>45565</v>
      </c>
      <c r="L3" s="140">
        <v>1</v>
      </c>
      <c r="M3" s="140">
        <v>1</v>
      </c>
      <c r="N3" s="4">
        <f>L3/M3</f>
        <v>1</v>
      </c>
      <c r="O3" s="139" t="s">
        <v>94</v>
      </c>
      <c r="P3" s="141" t="s">
        <v>95</v>
      </c>
      <c r="Q3" s="77" t="s">
        <v>96</v>
      </c>
    </row>
    <row r="4" spans="1:18" ht="226.5">
      <c r="A4" s="184" t="s">
        <v>97</v>
      </c>
      <c r="B4" s="5" t="s">
        <v>98</v>
      </c>
      <c r="C4" s="5" t="s">
        <v>31</v>
      </c>
      <c r="D4" s="5" t="s">
        <v>21</v>
      </c>
      <c r="E4" s="5" t="s">
        <v>99</v>
      </c>
      <c r="F4" s="5" t="s">
        <v>100</v>
      </c>
      <c r="G4" s="5" t="s">
        <v>78</v>
      </c>
      <c r="H4" s="5" t="s">
        <v>92</v>
      </c>
      <c r="I4" s="142" t="s">
        <v>101</v>
      </c>
      <c r="J4" s="2">
        <v>45474</v>
      </c>
      <c r="K4" s="3">
        <v>45565</v>
      </c>
      <c r="L4" s="143">
        <v>412000</v>
      </c>
      <c r="M4" s="143">
        <v>430000</v>
      </c>
      <c r="N4" s="4">
        <f>L4/M4</f>
        <v>0.95813953488372094</v>
      </c>
      <c r="O4" s="144" t="s">
        <v>102</v>
      </c>
      <c r="P4" s="141" t="s">
        <v>95</v>
      </c>
      <c r="Q4" s="77" t="s">
        <v>103</v>
      </c>
    </row>
    <row r="5" spans="1:18" ht="87" customHeight="1">
      <c r="A5" s="184"/>
      <c r="B5" s="5" t="s">
        <v>104</v>
      </c>
      <c r="C5" s="5" t="s">
        <v>31</v>
      </c>
      <c r="D5" s="5" t="s">
        <v>21</v>
      </c>
      <c r="E5" s="5" t="s">
        <v>105</v>
      </c>
      <c r="F5" s="5" t="s">
        <v>106</v>
      </c>
      <c r="G5" s="5" t="s">
        <v>78</v>
      </c>
      <c r="H5" s="5" t="s">
        <v>92</v>
      </c>
      <c r="I5" s="142" t="s">
        <v>107</v>
      </c>
      <c r="J5" s="2">
        <v>45474</v>
      </c>
      <c r="K5" s="3">
        <v>45565</v>
      </c>
      <c r="L5" s="143">
        <v>1252298</v>
      </c>
      <c r="M5" s="143">
        <v>1500000</v>
      </c>
      <c r="N5" s="4">
        <f>L5/M5</f>
        <v>0.83486533333333335</v>
      </c>
      <c r="O5" s="144" t="s">
        <v>108</v>
      </c>
      <c r="P5" s="141"/>
      <c r="Q5" s="145" t="s">
        <v>109</v>
      </c>
    </row>
    <row r="6" spans="1:18" ht="135" customHeight="1">
      <c r="A6" s="5" t="s">
        <v>110</v>
      </c>
      <c r="B6" s="5" t="s">
        <v>111</v>
      </c>
      <c r="C6" s="5" t="s">
        <v>31</v>
      </c>
      <c r="D6" s="5" t="s">
        <v>21</v>
      </c>
      <c r="E6" s="5" t="s">
        <v>112</v>
      </c>
      <c r="F6" s="5" t="s">
        <v>113</v>
      </c>
      <c r="G6" s="5" t="s">
        <v>78</v>
      </c>
      <c r="H6" s="5" t="s">
        <v>64</v>
      </c>
      <c r="I6" s="5" t="s">
        <v>114</v>
      </c>
      <c r="J6" s="2">
        <v>45931</v>
      </c>
      <c r="K6" s="3">
        <v>46022</v>
      </c>
      <c r="L6" s="8">
        <v>4</v>
      </c>
      <c r="M6" s="8">
        <v>4</v>
      </c>
      <c r="N6" s="7">
        <v>1</v>
      </c>
      <c r="O6" s="38" t="s">
        <v>115</v>
      </c>
      <c r="P6" s="37" t="s">
        <v>116</v>
      </c>
      <c r="Q6" s="52"/>
    </row>
    <row r="7" spans="1:18" ht="60">
      <c r="A7" s="5" t="s">
        <v>117</v>
      </c>
      <c r="B7" s="5" t="s">
        <v>118</v>
      </c>
      <c r="C7" s="5" t="s">
        <v>119</v>
      </c>
      <c r="D7" s="5" t="s">
        <v>21</v>
      </c>
      <c r="E7" s="5" t="s">
        <v>120</v>
      </c>
      <c r="F7" s="5" t="s">
        <v>121</v>
      </c>
      <c r="G7" s="5" t="s">
        <v>24</v>
      </c>
      <c r="H7" s="5" t="s">
        <v>122</v>
      </c>
      <c r="I7" s="116" t="s">
        <v>123</v>
      </c>
      <c r="J7" s="2">
        <v>45566</v>
      </c>
      <c r="K7" s="3">
        <v>45657</v>
      </c>
      <c r="L7" s="9">
        <v>5</v>
      </c>
      <c r="M7" s="6">
        <v>2</v>
      </c>
      <c r="N7" s="14">
        <v>2.5</v>
      </c>
      <c r="O7" s="25" t="s">
        <v>124</v>
      </c>
      <c r="P7" s="49" t="s">
        <v>125</v>
      </c>
      <c r="Q7" s="146"/>
    </row>
    <row r="8" spans="1:18" ht="48">
      <c r="A8" s="5" t="s">
        <v>126</v>
      </c>
      <c r="B8" s="5" t="s">
        <v>127</v>
      </c>
      <c r="C8" s="5" t="s">
        <v>31</v>
      </c>
      <c r="D8" s="5" t="s">
        <v>21</v>
      </c>
      <c r="E8" s="5" t="s">
        <v>128</v>
      </c>
      <c r="F8" s="5" t="s">
        <v>129</v>
      </c>
      <c r="G8" s="5" t="s">
        <v>24</v>
      </c>
      <c r="H8" s="5" t="s">
        <v>122</v>
      </c>
      <c r="I8" s="5" t="s">
        <v>130</v>
      </c>
      <c r="J8" s="2">
        <v>45566</v>
      </c>
      <c r="K8" s="3">
        <v>45657</v>
      </c>
      <c r="L8" s="8">
        <v>41</v>
      </c>
      <c r="M8" s="8">
        <v>41</v>
      </c>
      <c r="N8" s="14">
        <v>1</v>
      </c>
      <c r="O8" s="25" t="s">
        <v>131</v>
      </c>
      <c r="P8" s="52" t="s">
        <v>132</v>
      </c>
      <c r="Q8" s="147"/>
    </row>
    <row r="9" spans="1:18" ht="62.25">
      <c r="A9" s="5" t="s">
        <v>133</v>
      </c>
      <c r="B9" s="5" t="s">
        <v>134</v>
      </c>
      <c r="C9" s="5" t="s">
        <v>31</v>
      </c>
      <c r="D9" s="5" t="s">
        <v>21</v>
      </c>
      <c r="E9" s="5" t="s">
        <v>135</v>
      </c>
      <c r="F9" s="5" t="s">
        <v>136</v>
      </c>
      <c r="G9" s="5" t="s">
        <v>24</v>
      </c>
      <c r="H9" s="5" t="s">
        <v>64</v>
      </c>
      <c r="I9" s="5" t="s">
        <v>137</v>
      </c>
      <c r="J9" s="2"/>
      <c r="K9" s="3"/>
      <c r="L9" s="10"/>
      <c r="M9" s="10"/>
      <c r="N9" s="11">
        <v>0</v>
      </c>
      <c r="O9" s="15" t="s">
        <v>138</v>
      </c>
      <c r="P9" s="16" t="s">
        <v>139</v>
      </c>
      <c r="Q9" s="148"/>
    </row>
    <row r="10" spans="1:18" ht="30.75" customHeight="1">
      <c r="O10" s="86" t="s">
        <v>140</v>
      </c>
      <c r="Q10" s="149"/>
      <c r="R10" s="150"/>
    </row>
    <row r="11" spans="1:18">
      <c r="N11" s="85">
        <f>AVERAGE(N3:N9)</f>
        <v>1.0418578383167221</v>
      </c>
    </row>
    <row r="14" spans="1:18">
      <c r="N14" s="4">
        <v>1</v>
      </c>
    </row>
    <row r="15" spans="1:18">
      <c r="N15" s="4">
        <v>0.95813953488372094</v>
      </c>
    </row>
    <row r="16" spans="1:18">
      <c r="N16" s="4">
        <v>0.83486533333333335</v>
      </c>
    </row>
    <row r="17" spans="14:17">
      <c r="N17" s="7">
        <v>1</v>
      </c>
    </row>
    <row r="18" spans="14:17">
      <c r="N18" s="14">
        <v>1</v>
      </c>
    </row>
    <row r="19" spans="14:17">
      <c r="N19" s="14">
        <v>1</v>
      </c>
    </row>
    <row r="20" spans="14:17">
      <c r="N20" s="11">
        <v>0</v>
      </c>
      <c r="Q20" s="135" t="s">
        <v>141</v>
      </c>
    </row>
    <row r="21" spans="14:17">
      <c r="N21" s="85">
        <f>SUM(N14:N20)/7</f>
        <v>0.82757212403100777</v>
      </c>
    </row>
  </sheetData>
  <mergeCells count="2">
    <mergeCell ref="A4:A5"/>
    <mergeCell ref="B1:Q1"/>
  </mergeCells>
  <conditionalFormatting sqref="L6:M9">
    <cfRule type="expression" dxfId="50" priority="29">
      <formula>AND(#REF!&gt;=$M6,#REF!&lt;&gt;0%)</formula>
    </cfRule>
    <cfRule type="expression" dxfId="49" priority="30">
      <formula>#REF!&lt;$M6</formula>
    </cfRule>
  </conditionalFormatting>
  <conditionalFormatting sqref="L6:N9">
    <cfRule type="expression" dxfId="48" priority="22">
      <formula>#REF!=1</formula>
    </cfRule>
  </conditionalFormatting>
  <conditionalFormatting sqref="N3:N5">
    <cfRule type="expression" dxfId="47" priority="10">
      <formula>#REF!=1</formula>
    </cfRule>
    <cfRule type="expression" dxfId="46" priority="11">
      <formula>AND(#REF!&gt;=$L3,#REF!&lt;&gt;0%)</formula>
    </cfRule>
    <cfRule type="expression" dxfId="45" priority="12">
      <formula>#REF!&lt;$L3</formula>
    </cfRule>
  </conditionalFormatting>
  <conditionalFormatting sqref="N6:N9">
    <cfRule type="expression" dxfId="44" priority="23">
      <formula>AND(#REF!&gt;=$L6,#REF!&lt;&gt;0%)</formula>
    </cfRule>
    <cfRule type="expression" dxfId="43" priority="24">
      <formula>#REF!&lt;$L6</formula>
    </cfRule>
  </conditionalFormatting>
  <conditionalFormatting sqref="N14:N20">
    <cfRule type="expression" dxfId="42" priority="1">
      <formula>#REF!=1</formula>
    </cfRule>
    <cfRule type="expression" dxfId="41" priority="2">
      <formula>AND(#REF!&gt;=$L14,#REF!&lt;&gt;0%)</formula>
    </cfRule>
    <cfRule type="expression" dxfId="40" priority="3">
      <formula>#REF!&lt;$L14</formula>
    </cfRule>
  </conditionalFormatting>
  <conditionalFormatting sqref="O7:O8 O9:P9">
    <cfRule type="expression" dxfId="39" priority="55">
      <formula>#REF!=1</formula>
    </cfRule>
    <cfRule type="expression" dxfId="38" priority="56">
      <formula>AND(#REF!&gt;=$M7,#REF!&lt;&gt;0%)</formula>
    </cfRule>
    <cfRule type="expression" dxfId="37" priority="57">
      <formula>#REF!&lt;$M7</formula>
    </cfRule>
  </conditionalFormatting>
  <conditionalFormatting sqref="P6">
    <cfRule type="expression" dxfId="36" priority="13">
      <formula>#REF!=1</formula>
    </cfRule>
    <cfRule type="expression" dxfId="35" priority="14">
      <formula>AND(#REF!&gt;=$M6,#REF!&lt;&gt;0%)</formula>
    </cfRule>
    <cfRule type="expression" dxfId="34" priority="15">
      <formula>#REF!&lt;$M6</formula>
    </cfRule>
  </conditionalFormatting>
  <hyperlinks>
    <hyperlink ref="P8" r:id="rId1" xr:uid="{D8886A1B-B43B-47E7-A867-103F0BB3C418}"/>
    <hyperlink ref="P7" r:id="rId2" xr:uid="{B6458997-B368-42C1-9280-F64620E06DDB}"/>
    <hyperlink ref="Q3" r:id="rId3" display="https://canaltrece.sharepoint.com/:x:/s/SeguimientoaPlanesyProyectos/EeWgCHfybpNKswRN2SeTM4EBvHYOSVTNnteO4CkJdeczVg?e=U5Pw4U" xr:uid="{1C112B4C-58A2-47D1-8296-357C4256E6FC}"/>
    <hyperlink ref="Q4" r:id="rId4" display="https://canaltrece.sharepoint.com/:x:/s/SeguimientoaPlanesyProyectos/EQPeb-snc-VOgjwXB1b0KGMB85dPrq_aS-Mm_vfaQJB9rQ?e=fZpJHT" xr:uid="{1306AC76-43BF-4CBA-8757-66EFA7CE25CF}"/>
    <hyperlink ref="Q5" r:id="rId5" xr:uid="{6AD1F2F7-93DE-4000-B5B6-4D757E3C2F35}"/>
    <hyperlink ref="P6" r:id="rId6" xr:uid="{25C4A658-ECF2-4D1D-808F-49025589E81D}"/>
    <hyperlink ref="P4" r:id="rId7" xr:uid="{468EB1B2-4F9B-45A0-B307-398D4F026D11}"/>
    <hyperlink ref="P3" r:id="rId8" xr:uid="{BF60140F-DDC2-4DEB-9F5C-99A493D556BE}"/>
  </hyperlinks>
  <pageMargins left="0.7" right="0.7" top="0.75" bottom="0.75" header="0.3" footer="0.3"/>
  <pageSetup scale="18"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00B050"/>
  </sheetPr>
  <dimension ref="A1:R16"/>
  <sheetViews>
    <sheetView view="pageBreakPreview" topLeftCell="L3" zoomScale="80" zoomScaleNormal="25" zoomScaleSheetLayoutView="80" workbookViewId="0">
      <pane ySplit="2" topLeftCell="I5" activePane="bottomLeft" state="frozen"/>
      <selection pane="bottomLeft" activeCell="I3" sqref="A1:XFD1048576"/>
      <selection activeCell="P3" sqref="P3"/>
    </sheetView>
  </sheetViews>
  <sheetFormatPr defaultColWidth="11.42578125" defaultRowHeight="14.45"/>
  <cols>
    <col min="1" max="1" width="23" style="81" bestFit="1" customWidth="1"/>
    <col min="2" max="2" width="33.5703125" bestFit="1" customWidth="1"/>
    <col min="3" max="3" width="23.28515625" style="82" bestFit="1" customWidth="1"/>
    <col min="4" max="4" width="14.85546875" style="82" bestFit="1" customWidth="1"/>
    <col min="5" max="5" width="33" bestFit="1" customWidth="1"/>
    <col min="6" max="6" width="27.42578125" customWidth="1"/>
    <col min="7" max="7" width="22.5703125" bestFit="1" customWidth="1"/>
    <col min="8" max="8" width="24.28515625" bestFit="1" customWidth="1"/>
    <col min="9" max="9" width="37" bestFit="1" customWidth="1"/>
    <col min="10" max="11" width="16.42578125" bestFit="1" customWidth="1"/>
    <col min="12" max="12" width="17.28515625" customWidth="1"/>
    <col min="13" max="13" width="17.5703125" bestFit="1" customWidth="1"/>
    <col min="14" max="14" width="14.140625" customWidth="1"/>
    <col min="15" max="15" width="47" style="86" customWidth="1"/>
    <col min="16" max="16" width="49.28515625" style="135" customWidth="1"/>
    <col min="17" max="17" width="30.85546875" customWidth="1"/>
  </cols>
  <sheetData>
    <row r="1" spans="1:18" ht="38.25" customHeight="1">
      <c r="A1" s="39"/>
      <c r="B1" s="91"/>
      <c r="C1" s="92"/>
      <c r="D1" s="92"/>
      <c r="E1" s="192" t="s">
        <v>142</v>
      </c>
      <c r="F1" s="193"/>
      <c r="G1" s="93"/>
      <c r="H1" s="93"/>
      <c r="I1" s="93"/>
      <c r="J1" s="94"/>
      <c r="K1" s="94"/>
      <c r="L1" s="95"/>
      <c r="M1" s="95"/>
      <c r="N1" s="95"/>
      <c r="O1" s="96"/>
      <c r="P1" s="97"/>
    </row>
    <row r="2" spans="1:18" s="106" customFormat="1" ht="15" thickBot="1">
      <c r="A2" s="98"/>
      <c r="B2" s="99"/>
      <c r="C2" s="100"/>
      <c r="D2" s="100"/>
      <c r="E2" s="101"/>
      <c r="F2" s="101"/>
      <c r="G2" s="101"/>
      <c r="H2" s="101"/>
      <c r="I2" s="101"/>
      <c r="J2" s="102"/>
      <c r="K2" s="102"/>
      <c r="L2" s="103">
        <f ca="1">NOW()</f>
        <v>45877.579773958336</v>
      </c>
      <c r="M2" s="103"/>
      <c r="N2" s="103"/>
      <c r="O2" s="104"/>
      <c r="P2" s="105"/>
    </row>
    <row r="3" spans="1:18" ht="38.25" customHeight="1">
      <c r="A3" s="107"/>
      <c r="B3" s="190" t="s">
        <v>0</v>
      </c>
      <c r="C3" s="191"/>
      <c r="D3" s="191"/>
      <c r="E3" s="191"/>
      <c r="F3" s="191"/>
      <c r="G3" s="191"/>
      <c r="H3" s="191"/>
      <c r="I3" s="191"/>
      <c r="J3" s="191"/>
      <c r="K3" s="191"/>
      <c r="L3" s="191"/>
      <c r="M3" s="191"/>
      <c r="N3" s="191"/>
      <c r="O3" s="191"/>
      <c r="P3" s="191"/>
      <c r="Q3" s="191"/>
    </row>
    <row r="4" spans="1:18" ht="52.5" thickBot="1">
      <c r="A4" s="40" t="s">
        <v>1</v>
      </c>
      <c r="B4" s="41" t="s">
        <v>2</v>
      </c>
      <c r="C4" s="42" t="s">
        <v>3</v>
      </c>
      <c r="D4" s="42" t="s">
        <v>4</v>
      </c>
      <c r="E4" s="43" t="s">
        <v>5</v>
      </c>
      <c r="F4" s="43" t="s">
        <v>6</v>
      </c>
      <c r="G4" s="43" t="s">
        <v>7</v>
      </c>
      <c r="H4" s="43" t="s">
        <v>143</v>
      </c>
      <c r="I4" s="43" t="s">
        <v>9</v>
      </c>
      <c r="J4" s="44" t="s">
        <v>10</v>
      </c>
      <c r="K4" s="44" t="s">
        <v>11</v>
      </c>
      <c r="L4" s="46" t="s">
        <v>12</v>
      </c>
      <c r="M4" s="46" t="s">
        <v>13</v>
      </c>
      <c r="N4" s="46" t="s">
        <v>14</v>
      </c>
      <c r="O4" s="108" t="s">
        <v>15</v>
      </c>
      <c r="P4" s="109" t="s">
        <v>16</v>
      </c>
      <c r="Q4" s="47" t="s">
        <v>17</v>
      </c>
    </row>
    <row r="5" spans="1:18" ht="69.75" customHeight="1">
      <c r="A5" s="189" t="s">
        <v>144</v>
      </c>
      <c r="B5" s="48" t="s">
        <v>145</v>
      </c>
      <c r="C5" s="48" t="s">
        <v>146</v>
      </c>
      <c r="D5" s="48" t="s">
        <v>147</v>
      </c>
      <c r="E5" s="48" t="s">
        <v>148</v>
      </c>
      <c r="F5" s="48" t="s">
        <v>149</v>
      </c>
      <c r="G5" s="48" t="s">
        <v>78</v>
      </c>
      <c r="H5" s="110" t="s">
        <v>150</v>
      </c>
      <c r="I5" s="110" t="s">
        <v>151</v>
      </c>
      <c r="J5" s="2">
        <v>45536</v>
      </c>
      <c r="K5" s="3">
        <v>45657</v>
      </c>
      <c r="L5" s="111">
        <v>7292112</v>
      </c>
      <c r="M5" s="12">
        <v>63028746</v>
      </c>
      <c r="N5" s="112">
        <f>(L5/M5)/0.22</f>
        <v>0.52588645245081722</v>
      </c>
      <c r="O5" s="113" t="s">
        <v>152</v>
      </c>
      <c r="P5" s="114" t="s">
        <v>153</v>
      </c>
      <c r="Q5" s="36">
        <f>L5/M5</f>
        <v>0.11569501953917979</v>
      </c>
      <c r="R5" s="115">
        <f>L5/M5</f>
        <v>0.11569501953917979</v>
      </c>
    </row>
    <row r="6" spans="1:18" ht="84" customHeight="1">
      <c r="A6" s="184"/>
      <c r="B6" s="5" t="s">
        <v>145</v>
      </c>
      <c r="C6" s="5" t="s">
        <v>154</v>
      </c>
      <c r="D6" s="5" t="s">
        <v>21</v>
      </c>
      <c r="E6" s="5" t="s">
        <v>155</v>
      </c>
      <c r="F6" s="5" t="s">
        <v>156</v>
      </c>
      <c r="G6" s="5" t="s">
        <v>78</v>
      </c>
      <c r="H6" s="116" t="s">
        <v>150</v>
      </c>
      <c r="I6" s="116" t="s">
        <v>157</v>
      </c>
      <c r="J6" s="2">
        <v>45536</v>
      </c>
      <c r="K6" s="3">
        <v>45657</v>
      </c>
      <c r="L6" s="10">
        <v>1287484.03718</v>
      </c>
      <c r="M6" s="12">
        <v>6064784.9183799997</v>
      </c>
      <c r="N6" s="117">
        <f>1-(((L6/M6)-17%)*0.84)</f>
        <v>0.96447766775147536</v>
      </c>
      <c r="O6" s="113" t="s">
        <v>158</v>
      </c>
      <c r="P6" s="114" t="s">
        <v>159</v>
      </c>
      <c r="Q6" s="36">
        <f>L6/M6</f>
        <v>0.2122884907720532</v>
      </c>
      <c r="R6" s="115">
        <f>L6/M6</f>
        <v>0.2122884907720532</v>
      </c>
    </row>
    <row r="7" spans="1:18" ht="85.15" customHeight="1">
      <c r="A7" s="184"/>
      <c r="B7" s="5" t="s">
        <v>145</v>
      </c>
      <c r="C7" s="5" t="s">
        <v>160</v>
      </c>
      <c r="D7" s="5" t="s">
        <v>21</v>
      </c>
      <c r="E7" s="5" t="s">
        <v>161</v>
      </c>
      <c r="F7" s="5" t="s">
        <v>162</v>
      </c>
      <c r="G7" s="5" t="s">
        <v>78</v>
      </c>
      <c r="H7" s="116" t="s">
        <v>163</v>
      </c>
      <c r="I7" s="116" t="s">
        <v>164</v>
      </c>
      <c r="J7" s="2">
        <v>45536</v>
      </c>
      <c r="K7" s="3">
        <v>45657</v>
      </c>
      <c r="L7" s="10">
        <v>1570392.97</v>
      </c>
      <c r="M7" s="12">
        <v>41897544.140000001</v>
      </c>
      <c r="N7" s="112">
        <f>1-((L7/M7)-1%)*0.99</f>
        <v>0.97279307470850729</v>
      </c>
      <c r="O7" s="113" t="s">
        <v>165</v>
      </c>
      <c r="P7" s="114" t="s">
        <v>166</v>
      </c>
      <c r="Q7" s="36">
        <f>L7/M7</f>
        <v>3.7481742718679545E-2</v>
      </c>
      <c r="R7" s="115">
        <f>L7/M7</f>
        <v>3.7481742718679545E-2</v>
      </c>
    </row>
    <row r="8" spans="1:18" ht="75.75">
      <c r="A8" s="184"/>
      <c r="B8" s="5" t="s">
        <v>145</v>
      </c>
      <c r="C8" s="5" t="s">
        <v>31</v>
      </c>
      <c r="D8" s="5" t="s">
        <v>21</v>
      </c>
      <c r="E8" s="5" t="s">
        <v>167</v>
      </c>
      <c r="F8" s="5" t="s">
        <v>168</v>
      </c>
      <c r="G8" s="5" t="s">
        <v>78</v>
      </c>
      <c r="H8" s="116" t="s">
        <v>150</v>
      </c>
      <c r="I8" s="116" t="s">
        <v>169</v>
      </c>
      <c r="J8" s="2">
        <v>45536</v>
      </c>
      <c r="K8" s="3">
        <v>45657</v>
      </c>
      <c r="L8" s="8">
        <v>3</v>
      </c>
      <c r="M8" s="8">
        <v>3</v>
      </c>
      <c r="N8" s="118">
        <f t="shared" ref="N8" si="0">IFERROR((L8/M8),0)</f>
        <v>1</v>
      </c>
      <c r="O8" s="113" t="s">
        <v>170</v>
      </c>
      <c r="P8" s="114" t="s">
        <v>171</v>
      </c>
      <c r="Q8" s="36"/>
      <c r="R8" s="115">
        <f>L8/M8</f>
        <v>1</v>
      </c>
    </row>
    <row r="9" spans="1:18" ht="83.25" customHeight="1">
      <c r="A9" s="184" t="s">
        <v>172</v>
      </c>
      <c r="B9" s="5" t="s">
        <v>173</v>
      </c>
      <c r="C9" s="5" t="s">
        <v>31</v>
      </c>
      <c r="D9" s="5" t="s">
        <v>21</v>
      </c>
      <c r="E9" s="5" t="s">
        <v>174</v>
      </c>
      <c r="F9" s="5" t="s">
        <v>175</v>
      </c>
      <c r="G9" s="5" t="s">
        <v>78</v>
      </c>
      <c r="H9" s="116" t="s">
        <v>176</v>
      </c>
      <c r="I9" s="116" t="s">
        <v>177</v>
      </c>
      <c r="J9" s="2">
        <v>45566</v>
      </c>
      <c r="K9" s="3">
        <v>45657</v>
      </c>
      <c r="L9" s="119">
        <v>6</v>
      </c>
      <c r="M9" s="120">
        <v>10</v>
      </c>
      <c r="N9" s="121">
        <f>L9/M9</f>
        <v>0.6</v>
      </c>
      <c r="O9" s="122" t="s">
        <v>178</v>
      </c>
      <c r="P9" s="123" t="s">
        <v>179</v>
      </c>
      <c r="Q9" s="124" t="s">
        <v>180</v>
      </c>
    </row>
    <row r="10" spans="1:18" ht="36.6">
      <c r="A10" s="184"/>
      <c r="B10" s="5" t="s">
        <v>181</v>
      </c>
      <c r="C10" s="5" t="s">
        <v>31</v>
      </c>
      <c r="D10" s="5" t="s">
        <v>21</v>
      </c>
      <c r="E10" s="5" t="s">
        <v>182</v>
      </c>
      <c r="F10" s="5" t="s">
        <v>183</v>
      </c>
      <c r="G10" s="5" t="s">
        <v>24</v>
      </c>
      <c r="H10" s="116" t="s">
        <v>176</v>
      </c>
      <c r="I10" s="116" t="s">
        <v>184</v>
      </c>
      <c r="J10" s="2">
        <v>45566</v>
      </c>
      <c r="K10" s="3">
        <v>45657</v>
      </c>
      <c r="L10" s="7">
        <v>0.9</v>
      </c>
      <c r="M10" s="64">
        <v>0.9</v>
      </c>
      <c r="N10" s="64">
        <f>L10/M10</f>
        <v>1</v>
      </c>
      <c r="O10" s="125" t="s">
        <v>185</v>
      </c>
      <c r="P10" s="126" t="s">
        <v>186</v>
      </c>
      <c r="Q10" s="127" t="s">
        <v>187</v>
      </c>
    </row>
    <row r="11" spans="1:18" ht="48.6">
      <c r="A11" s="184" t="s">
        <v>188</v>
      </c>
      <c r="B11" s="5" t="s">
        <v>189</v>
      </c>
      <c r="C11" s="5" t="s">
        <v>31</v>
      </c>
      <c r="D11" s="5" t="s">
        <v>21</v>
      </c>
      <c r="E11" s="5" t="s">
        <v>190</v>
      </c>
      <c r="F11" s="5" t="s">
        <v>191</v>
      </c>
      <c r="G11" s="5" t="s">
        <v>192</v>
      </c>
      <c r="H11" s="116" t="s">
        <v>176</v>
      </c>
      <c r="I11" s="116" t="s">
        <v>193</v>
      </c>
      <c r="J11" s="2">
        <v>45566</v>
      </c>
      <c r="K11" s="3">
        <v>45657</v>
      </c>
      <c r="L11" s="8">
        <v>17</v>
      </c>
      <c r="M11" s="8">
        <v>55</v>
      </c>
      <c r="N11" s="118">
        <f>L11/M11</f>
        <v>0.30909090909090908</v>
      </c>
      <c r="O11" s="122" t="s">
        <v>194</v>
      </c>
      <c r="P11" s="128" t="s">
        <v>179</v>
      </c>
      <c r="Q11" s="129" t="s">
        <v>195</v>
      </c>
    </row>
    <row r="12" spans="1:18" ht="60">
      <c r="A12" s="184"/>
      <c r="B12" s="5" t="s">
        <v>196</v>
      </c>
      <c r="C12" s="5" t="s">
        <v>31</v>
      </c>
      <c r="D12" s="5" t="s">
        <v>21</v>
      </c>
      <c r="E12" s="5" t="s">
        <v>197</v>
      </c>
      <c r="F12" s="5" t="s">
        <v>198</v>
      </c>
      <c r="G12" s="5" t="s">
        <v>24</v>
      </c>
      <c r="H12" s="116" t="s">
        <v>176</v>
      </c>
      <c r="I12" s="116" t="s">
        <v>199</v>
      </c>
      <c r="J12" s="2">
        <v>45566</v>
      </c>
      <c r="K12" s="3">
        <v>45657</v>
      </c>
      <c r="L12" s="24">
        <v>31531431499</v>
      </c>
      <c r="M12" s="24">
        <v>43373467735</v>
      </c>
      <c r="N12" s="118">
        <f>IFERROR((L12/M12),0)</f>
        <v>0.72697511049032104</v>
      </c>
      <c r="O12" s="130" t="s">
        <v>200</v>
      </c>
      <c r="P12" s="29" t="s">
        <v>201</v>
      </c>
      <c r="Q12" s="66" t="s">
        <v>202</v>
      </c>
    </row>
    <row r="13" spans="1:18" ht="36">
      <c r="A13" s="184"/>
      <c r="B13" s="5" t="s">
        <v>203</v>
      </c>
      <c r="C13" s="5" t="s">
        <v>31</v>
      </c>
      <c r="D13" s="5" t="s">
        <v>21</v>
      </c>
      <c r="E13" s="5" t="s">
        <v>204</v>
      </c>
      <c r="F13" s="5" t="s">
        <v>205</v>
      </c>
      <c r="G13" s="5" t="s">
        <v>24</v>
      </c>
      <c r="H13" s="116" t="s">
        <v>176</v>
      </c>
      <c r="I13" s="116" t="s">
        <v>206</v>
      </c>
      <c r="J13" s="2">
        <v>45566</v>
      </c>
      <c r="K13" s="3">
        <v>45657</v>
      </c>
      <c r="L13" s="131">
        <v>0</v>
      </c>
      <c r="M13" s="131">
        <v>0</v>
      </c>
      <c r="N13" s="118" t="s">
        <v>207</v>
      </c>
      <c r="O13" s="132" t="s">
        <v>208</v>
      </c>
      <c r="P13" s="29" t="s">
        <v>209</v>
      </c>
      <c r="Q13" s="133" t="s">
        <v>210</v>
      </c>
    </row>
    <row r="14" spans="1:18">
      <c r="M14" s="85"/>
      <c r="N14" s="134"/>
    </row>
    <row r="15" spans="1:18">
      <c r="N15" s="136">
        <f>SUM(N5:N14)</f>
        <v>6.0992232144920306</v>
      </c>
      <c r="O15" s="137"/>
    </row>
    <row r="16" spans="1:18">
      <c r="N16" s="136">
        <f>N15/9</f>
        <v>0.67769146827689231</v>
      </c>
    </row>
  </sheetData>
  <mergeCells count="5">
    <mergeCell ref="E1:F1"/>
    <mergeCell ref="A11:A13"/>
    <mergeCell ref="A9:A10"/>
    <mergeCell ref="A5:A8"/>
    <mergeCell ref="B3:Q3"/>
  </mergeCells>
  <phoneticPr fontId="6" type="noConversion"/>
  <hyperlinks>
    <hyperlink ref="Q9" r:id="rId1" display="https://canaltrece.sharepoint.com/:x:/s/SeguimientoaPlanesyProyectos/ETF0UEePP69JouREt8FHoWEBjG4GKJ8-VhXWmVNjRqoGew?e=lEp4En" xr:uid="{E4BED678-A53B-415C-8E9F-E49D56D14CFC}"/>
    <hyperlink ref="Q11" r:id="rId2" display="https://canaltrece.sharepoint.com/:x:/s/SeguimientoaPlanesyProyectos/ERz6KD19NwFOnUUCYwfw2LEB2Ln2oya0IfsEu3bp3BgMUg?e=n8gLPn" xr:uid="{68A44FE6-C47C-4F2E-B6E1-5D02D80F7D84}"/>
    <hyperlink ref="Q13" r:id="rId3" display="https://canaltrece.sharepoint.com/:x:/s/SeguimientoaPlanesyProyectos/EQ1LqJjBSQxIpwjUB4l9OrIBIpBx6fwEhzdj7VRvDctcMQ?e=aTij10" xr:uid="{D848B97F-13A4-494D-B0D6-59CE0FA224BC}"/>
    <hyperlink ref="P13" r:id="rId4" xr:uid="{6CFF0973-1BE2-4268-9B78-4DE62596689E}"/>
    <hyperlink ref="Q12" r:id="rId5" display="https://canaltrece.sharepoint.com/:x:/s/SeguimientoaPlanesyProyectos/ETAKW5iiVzNJsgAtIfgEVRMBY4gzLmq-QP1Xc1tvKDV4Wg?e=w0gewj" xr:uid="{503DC4CF-641D-48A7-99BE-0AF70C38F30D}"/>
    <hyperlink ref="P12" r:id="rId6" xr:uid="{922EB0F9-0BA5-4992-9ECA-2CCFF80CCC4F}"/>
    <hyperlink ref="Q10" r:id="rId7" xr:uid="{FFE6E4C1-22FC-458E-B7ED-9BE21AB642DF}"/>
    <hyperlink ref="P5" r:id="rId8" xr:uid="{C135620F-049D-4095-87DC-22765BFFB5BC}"/>
    <hyperlink ref="P6" r:id="rId9" xr:uid="{87FA6935-6C69-43B3-8B67-E7BECAA1572D}"/>
    <hyperlink ref="P7" r:id="rId10" xr:uid="{C1372878-8C70-45A1-B9EB-C65970D97FFB}"/>
    <hyperlink ref="P8" r:id="rId11" xr:uid="{E6506C1B-19C1-4BD3-B773-16B8489DEA2B}"/>
  </hyperlinks>
  <pageMargins left="0.7" right="0.7" top="0.75" bottom="0.75" header="0.3" footer="0.3"/>
  <pageSetup scale="19" orientation="portrait" r:id="rId12"/>
  <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filterMode="1">
    <tabColor rgb="FF00B050"/>
  </sheetPr>
  <dimension ref="A1:R21"/>
  <sheetViews>
    <sheetView topLeftCell="K1" zoomScale="80" zoomScaleNormal="80" zoomScaleSheetLayoutView="80" workbookViewId="0">
      <pane ySplit="2" topLeftCell="O16" activePane="bottomLeft" state="frozen"/>
      <selection pane="bottomLeft" activeCell="P17" sqref="P17"/>
      <selection activeCell="J1" sqref="J1"/>
    </sheetView>
  </sheetViews>
  <sheetFormatPr defaultColWidth="11.42578125" defaultRowHeight="14.45"/>
  <cols>
    <col min="1" max="1" width="20.140625" style="81" customWidth="1"/>
    <col min="2" max="2" width="26.42578125" bestFit="1" customWidth="1"/>
    <col min="3" max="3" width="25.7109375" style="82" customWidth="1"/>
    <col min="4" max="4" width="10.140625" style="82" bestFit="1" customWidth="1"/>
    <col min="5" max="5" width="29.28515625" bestFit="1" customWidth="1"/>
    <col min="6" max="8" width="27.42578125" customWidth="1"/>
    <col min="9" max="9" width="28.140625" customWidth="1"/>
    <col min="10" max="10" width="13.42578125" customWidth="1"/>
    <col min="11" max="11" width="13.28515625" customWidth="1"/>
    <col min="12" max="12" width="14.28515625" customWidth="1"/>
    <col min="13" max="13" width="15.42578125" customWidth="1"/>
    <col min="14" max="14" width="12.5703125" style="85" bestFit="1" customWidth="1"/>
    <col min="15" max="15" width="76.28515625" style="86" customWidth="1"/>
    <col min="16" max="16" width="81.7109375" style="86" customWidth="1"/>
    <col min="17" max="17" width="28" customWidth="1"/>
  </cols>
  <sheetData>
    <row r="1" spans="1:18" ht="36" customHeight="1">
      <c r="A1" s="39"/>
      <c r="B1" s="194" t="s">
        <v>0</v>
      </c>
      <c r="C1" s="195"/>
      <c r="D1" s="195"/>
      <c r="E1" s="195"/>
      <c r="F1" s="195"/>
      <c r="G1" s="195"/>
      <c r="H1" s="195"/>
      <c r="I1" s="195"/>
      <c r="J1" s="195"/>
      <c r="K1" s="195"/>
      <c r="L1" s="195"/>
      <c r="M1" s="195"/>
      <c r="N1" s="195"/>
      <c r="O1" s="195"/>
      <c r="P1" s="195"/>
      <c r="Q1" s="195"/>
    </row>
    <row r="2" spans="1:18" ht="55.5" customHeight="1">
      <c r="A2" s="40" t="s">
        <v>1</v>
      </c>
      <c r="B2" s="41" t="s">
        <v>2</v>
      </c>
      <c r="C2" s="42" t="s">
        <v>3</v>
      </c>
      <c r="D2" s="42" t="s">
        <v>4</v>
      </c>
      <c r="E2" s="43" t="s">
        <v>5</v>
      </c>
      <c r="F2" s="43" t="s">
        <v>6</v>
      </c>
      <c r="G2" s="43" t="s">
        <v>7</v>
      </c>
      <c r="H2" s="43" t="s">
        <v>143</v>
      </c>
      <c r="I2" s="43" t="s">
        <v>9</v>
      </c>
      <c r="J2" s="44" t="s">
        <v>10</v>
      </c>
      <c r="K2" s="44" t="s">
        <v>11</v>
      </c>
      <c r="L2" s="45" t="s">
        <v>12</v>
      </c>
      <c r="M2" s="45" t="s">
        <v>13</v>
      </c>
      <c r="N2" s="46" t="s">
        <v>14</v>
      </c>
      <c r="O2" s="47" t="s">
        <v>15</v>
      </c>
      <c r="P2" s="47" t="s">
        <v>16</v>
      </c>
      <c r="Q2" s="47" t="s">
        <v>17</v>
      </c>
    </row>
    <row r="3" spans="1:18" s="1" customFormat="1" ht="58.5" customHeight="1">
      <c r="A3" s="189" t="s">
        <v>211</v>
      </c>
      <c r="B3" s="48" t="s">
        <v>212</v>
      </c>
      <c r="C3" s="48" t="s">
        <v>160</v>
      </c>
      <c r="D3" s="48" t="s">
        <v>21</v>
      </c>
      <c r="E3" s="48" t="s">
        <v>213</v>
      </c>
      <c r="F3" s="48" t="s">
        <v>214</v>
      </c>
      <c r="G3" s="48" t="s">
        <v>24</v>
      </c>
      <c r="H3" s="48" t="s">
        <v>215</v>
      </c>
      <c r="I3" s="48" t="s">
        <v>216</v>
      </c>
      <c r="J3" s="2">
        <v>45566</v>
      </c>
      <c r="K3" s="3">
        <v>45657</v>
      </c>
      <c r="L3" s="31" t="s">
        <v>217</v>
      </c>
      <c r="M3" s="4">
        <v>0.85</v>
      </c>
      <c r="N3" s="30">
        <v>1</v>
      </c>
      <c r="O3" s="17" t="s">
        <v>218</v>
      </c>
      <c r="P3" s="21" t="s">
        <v>219</v>
      </c>
      <c r="Q3" s="49"/>
      <c r="R3" s="23"/>
    </row>
    <row r="4" spans="1:18" s="1" customFormat="1" ht="58.5" customHeight="1">
      <c r="A4" s="184"/>
      <c r="B4" s="5" t="s">
        <v>212</v>
      </c>
      <c r="C4" s="5" t="s">
        <v>31</v>
      </c>
      <c r="D4" s="5" t="s">
        <v>21</v>
      </c>
      <c r="E4" s="5" t="s">
        <v>220</v>
      </c>
      <c r="F4" s="5" t="s">
        <v>221</v>
      </c>
      <c r="G4" s="5" t="s">
        <v>24</v>
      </c>
      <c r="H4" s="48" t="s">
        <v>215</v>
      </c>
      <c r="I4" s="5" t="s">
        <v>222</v>
      </c>
      <c r="J4" s="2">
        <v>45566</v>
      </c>
      <c r="K4" s="3">
        <v>45657</v>
      </c>
      <c r="L4" s="6">
        <v>14</v>
      </c>
      <c r="M4" s="6">
        <v>14</v>
      </c>
      <c r="N4" s="50">
        <f>M4/L4*100%</f>
        <v>1</v>
      </c>
      <c r="O4" s="17" t="s">
        <v>223</v>
      </c>
      <c r="P4" s="19" t="s">
        <v>224</v>
      </c>
      <c r="Q4" s="49"/>
      <c r="R4" s="23"/>
    </row>
    <row r="5" spans="1:18" s="1" customFormat="1" ht="58.5" customHeight="1">
      <c r="A5" s="184" t="s">
        <v>225</v>
      </c>
      <c r="B5" s="5" t="s">
        <v>226</v>
      </c>
      <c r="C5" s="5" t="s">
        <v>31</v>
      </c>
      <c r="D5" s="5" t="s">
        <v>21</v>
      </c>
      <c r="E5" s="5" t="s">
        <v>227</v>
      </c>
      <c r="F5" s="5" t="s">
        <v>228</v>
      </c>
      <c r="G5" s="5" t="s">
        <v>24</v>
      </c>
      <c r="H5" s="48" t="s">
        <v>215</v>
      </c>
      <c r="I5" s="5" t="s">
        <v>229</v>
      </c>
      <c r="J5" s="2">
        <v>45566</v>
      </c>
      <c r="K5" s="3">
        <v>45657</v>
      </c>
      <c r="L5" s="8">
        <v>5</v>
      </c>
      <c r="M5" s="8">
        <v>5</v>
      </c>
      <c r="N5" s="50">
        <f>M5/L5*100%</f>
        <v>1</v>
      </c>
      <c r="O5" s="17" t="s">
        <v>230</v>
      </c>
      <c r="P5" s="51" t="s">
        <v>231</v>
      </c>
      <c r="Q5" s="52"/>
      <c r="R5" s="23"/>
    </row>
    <row r="6" spans="1:18" s="1" customFormat="1" ht="58.5" customHeight="1">
      <c r="A6" s="184"/>
      <c r="B6" s="5" t="s">
        <v>232</v>
      </c>
      <c r="C6" s="5" t="s">
        <v>31</v>
      </c>
      <c r="D6" s="5" t="s">
        <v>21</v>
      </c>
      <c r="E6" s="5" t="s">
        <v>233</v>
      </c>
      <c r="F6" s="5" t="s">
        <v>234</v>
      </c>
      <c r="G6" s="5" t="s">
        <v>78</v>
      </c>
      <c r="H6" s="5" t="s">
        <v>235</v>
      </c>
      <c r="I6" s="5" t="s">
        <v>236</v>
      </c>
      <c r="J6" s="2">
        <v>45292</v>
      </c>
      <c r="K6" s="3">
        <v>45657</v>
      </c>
      <c r="L6" s="8">
        <v>74</v>
      </c>
      <c r="M6" s="8">
        <v>67</v>
      </c>
      <c r="N6" s="50">
        <f>M6/L6*100%</f>
        <v>0.90540540540540537</v>
      </c>
      <c r="O6" s="53" t="s">
        <v>237</v>
      </c>
      <c r="P6" s="21"/>
      <c r="Q6" s="54"/>
      <c r="R6" s="23"/>
    </row>
    <row r="7" spans="1:18" s="1" customFormat="1" ht="125.25">
      <c r="A7" s="184" t="s">
        <v>238</v>
      </c>
      <c r="B7" s="184" t="s">
        <v>239</v>
      </c>
      <c r="C7" s="5" t="s">
        <v>31</v>
      </c>
      <c r="D7" s="5" t="s">
        <v>21</v>
      </c>
      <c r="E7" s="5" t="s">
        <v>240</v>
      </c>
      <c r="F7" s="5" t="s">
        <v>241</v>
      </c>
      <c r="G7" s="5" t="s">
        <v>78</v>
      </c>
      <c r="H7" s="5" t="s">
        <v>242</v>
      </c>
      <c r="I7" s="5" t="s">
        <v>243</v>
      </c>
      <c r="J7" s="2">
        <v>45301</v>
      </c>
      <c r="K7" s="3" t="s">
        <v>244</v>
      </c>
      <c r="L7" s="8">
        <v>8</v>
      </c>
      <c r="M7" s="8">
        <v>8</v>
      </c>
      <c r="N7" s="50">
        <f t="shared" ref="N7:N9" si="0">M7/L7*100%</f>
        <v>1</v>
      </c>
      <c r="O7" s="55" t="s">
        <v>245</v>
      </c>
      <c r="P7" s="19" t="s">
        <v>246</v>
      </c>
      <c r="Q7" s="56" t="s">
        <v>247</v>
      </c>
      <c r="R7" s="23"/>
    </row>
    <row r="8" spans="1:18" s="1" customFormat="1" ht="84">
      <c r="A8" s="184"/>
      <c r="B8" s="184"/>
      <c r="C8" s="5" t="s">
        <v>31</v>
      </c>
      <c r="D8" s="5" t="s">
        <v>21</v>
      </c>
      <c r="E8" s="5" t="s">
        <v>248</v>
      </c>
      <c r="F8" s="5" t="s">
        <v>249</v>
      </c>
      <c r="G8" s="5" t="s">
        <v>34</v>
      </c>
      <c r="H8" s="5" t="s">
        <v>242</v>
      </c>
      <c r="I8" s="5" t="s">
        <v>250</v>
      </c>
      <c r="J8" s="2">
        <v>45301</v>
      </c>
      <c r="K8" s="3" t="s">
        <v>244</v>
      </c>
      <c r="L8" s="8">
        <v>7</v>
      </c>
      <c r="M8" s="8">
        <v>7</v>
      </c>
      <c r="N8" s="50">
        <f t="shared" si="0"/>
        <v>1</v>
      </c>
      <c r="O8" s="20" t="s">
        <v>251</v>
      </c>
      <c r="P8" s="21" t="s">
        <v>252</v>
      </c>
      <c r="Q8" s="56" t="s">
        <v>253</v>
      </c>
      <c r="R8" s="23"/>
    </row>
    <row r="9" spans="1:18" s="1" customFormat="1" ht="88.5">
      <c r="A9" s="184"/>
      <c r="B9" s="184"/>
      <c r="C9" s="5" t="s">
        <v>31</v>
      </c>
      <c r="D9" s="5" t="s">
        <v>21</v>
      </c>
      <c r="E9" s="5" t="s">
        <v>254</v>
      </c>
      <c r="F9" s="5" t="s">
        <v>255</v>
      </c>
      <c r="G9" s="5" t="s">
        <v>34</v>
      </c>
      <c r="H9" s="5" t="s">
        <v>242</v>
      </c>
      <c r="I9" s="5" t="s">
        <v>256</v>
      </c>
      <c r="J9" s="2">
        <v>45301</v>
      </c>
      <c r="K9" s="3" t="s">
        <v>244</v>
      </c>
      <c r="L9" s="8">
        <v>7</v>
      </c>
      <c r="M9" s="8">
        <v>7</v>
      </c>
      <c r="N9" s="50">
        <f t="shared" si="0"/>
        <v>1</v>
      </c>
      <c r="O9" s="20" t="s">
        <v>257</v>
      </c>
      <c r="P9" s="52" t="s">
        <v>258</v>
      </c>
      <c r="Q9" s="56" t="s">
        <v>259</v>
      </c>
      <c r="R9" s="23"/>
    </row>
    <row r="10" spans="1:18" s="1" customFormat="1" ht="58.5" customHeight="1">
      <c r="A10" s="184" t="s">
        <v>260</v>
      </c>
      <c r="B10" s="5" t="s">
        <v>261</v>
      </c>
      <c r="C10" s="5" t="s">
        <v>31</v>
      </c>
      <c r="D10" s="5" t="s">
        <v>21</v>
      </c>
      <c r="E10" s="5" t="s">
        <v>262</v>
      </c>
      <c r="F10" s="5" t="s">
        <v>263</v>
      </c>
      <c r="G10" s="5" t="s">
        <v>78</v>
      </c>
      <c r="H10" s="5" t="s">
        <v>264</v>
      </c>
      <c r="I10" s="5" t="s">
        <v>265</v>
      </c>
      <c r="J10" s="2">
        <v>45566</v>
      </c>
      <c r="K10" s="3">
        <v>45657</v>
      </c>
      <c r="L10" s="8">
        <v>37</v>
      </c>
      <c r="M10" s="8">
        <v>37</v>
      </c>
      <c r="N10" s="50">
        <f t="shared" ref="N10:N19" si="1">M10/L10*100%</f>
        <v>1</v>
      </c>
      <c r="O10" s="57" t="s">
        <v>266</v>
      </c>
      <c r="P10" s="58" t="s">
        <v>267</v>
      </c>
      <c r="Q10" s="59"/>
      <c r="R10" s="23"/>
    </row>
    <row r="11" spans="1:18" s="1" customFormat="1" ht="58.5" customHeight="1">
      <c r="A11" s="184"/>
      <c r="B11" s="5" t="s">
        <v>261</v>
      </c>
      <c r="C11" s="5" t="s">
        <v>31</v>
      </c>
      <c r="D11" s="5" t="s">
        <v>21</v>
      </c>
      <c r="E11" s="5" t="s">
        <v>268</v>
      </c>
      <c r="F11" s="5" t="s">
        <v>269</v>
      </c>
      <c r="G11" s="5" t="s">
        <v>78</v>
      </c>
      <c r="H11" s="5" t="s">
        <v>264</v>
      </c>
      <c r="I11" s="60" t="s">
        <v>270</v>
      </c>
      <c r="J11" s="2">
        <v>45566</v>
      </c>
      <c r="K11" s="3">
        <v>45657</v>
      </c>
      <c r="L11" s="13">
        <v>42</v>
      </c>
      <c r="M11" s="8">
        <v>42</v>
      </c>
      <c r="N11" s="50">
        <f t="shared" si="1"/>
        <v>1</v>
      </c>
      <c r="O11" s="61" t="s">
        <v>271</v>
      </c>
      <c r="P11" s="58" t="s">
        <v>272</v>
      </c>
      <c r="Q11" s="59"/>
      <c r="R11" s="23"/>
    </row>
    <row r="12" spans="1:18" s="1" customFormat="1" ht="58.5" customHeight="1">
      <c r="A12" s="184" t="s">
        <v>273</v>
      </c>
      <c r="B12" s="184" t="s">
        <v>274</v>
      </c>
      <c r="C12" s="5" t="s">
        <v>31</v>
      </c>
      <c r="D12" s="5" t="s">
        <v>21</v>
      </c>
      <c r="E12" s="5" t="s">
        <v>275</v>
      </c>
      <c r="F12" s="5" t="s">
        <v>276</v>
      </c>
      <c r="G12" s="5" t="s">
        <v>24</v>
      </c>
      <c r="H12" s="5" t="s">
        <v>215</v>
      </c>
      <c r="I12" s="5" t="s">
        <v>277</v>
      </c>
      <c r="J12" s="2">
        <v>45292</v>
      </c>
      <c r="K12" s="3">
        <v>45657</v>
      </c>
      <c r="L12" s="7">
        <v>1</v>
      </c>
      <c r="M12" s="7">
        <v>1</v>
      </c>
      <c r="N12" s="50">
        <v>1</v>
      </c>
      <c r="O12" s="62" t="s">
        <v>278</v>
      </c>
      <c r="P12" s="35" t="s">
        <v>279</v>
      </c>
      <c r="Q12" s="63"/>
      <c r="R12" s="23"/>
    </row>
    <row r="13" spans="1:18" s="1" customFormat="1" ht="58.5" customHeight="1">
      <c r="A13" s="184"/>
      <c r="B13" s="184"/>
      <c r="C13" s="5" t="s">
        <v>31</v>
      </c>
      <c r="D13" s="5" t="s">
        <v>21</v>
      </c>
      <c r="E13" s="5" t="s">
        <v>280</v>
      </c>
      <c r="F13" s="5" t="s">
        <v>281</v>
      </c>
      <c r="G13" s="5" t="s">
        <v>78</v>
      </c>
      <c r="H13" s="5" t="s">
        <v>264</v>
      </c>
      <c r="I13" s="5" t="s">
        <v>282</v>
      </c>
      <c r="J13" s="2">
        <v>45292</v>
      </c>
      <c r="K13" s="3">
        <v>45657</v>
      </c>
      <c r="L13" s="64">
        <v>1</v>
      </c>
      <c r="M13" s="64">
        <v>1</v>
      </c>
      <c r="N13" s="50">
        <f t="shared" si="1"/>
        <v>1</v>
      </c>
      <c r="O13" s="53" t="s">
        <v>283</v>
      </c>
      <c r="P13" s="65" t="s">
        <v>284</v>
      </c>
      <c r="Q13" s="66"/>
      <c r="R13" s="23"/>
    </row>
    <row r="14" spans="1:18" s="1" customFormat="1" ht="58.5" customHeight="1">
      <c r="A14" s="184"/>
      <c r="B14" s="184"/>
      <c r="C14" s="5" t="s">
        <v>31</v>
      </c>
      <c r="D14" s="5" t="s">
        <v>21</v>
      </c>
      <c r="E14" s="67" t="s">
        <v>285</v>
      </c>
      <c r="F14" s="67" t="s">
        <v>286</v>
      </c>
      <c r="G14" s="67" t="s">
        <v>78</v>
      </c>
      <c r="H14" s="67" t="s">
        <v>287</v>
      </c>
      <c r="I14" s="67" t="s">
        <v>288</v>
      </c>
      <c r="J14" s="2">
        <v>45566</v>
      </c>
      <c r="K14" s="3">
        <v>45657</v>
      </c>
      <c r="L14" s="68">
        <v>56</v>
      </c>
      <c r="M14" s="68">
        <v>57</v>
      </c>
      <c r="N14" s="50">
        <f>L14/M14</f>
        <v>0.98245614035087714</v>
      </c>
      <c r="O14" s="28" t="s">
        <v>289</v>
      </c>
      <c r="P14" s="29" t="s">
        <v>290</v>
      </c>
      <c r="Q14" s="69"/>
      <c r="R14" s="23"/>
    </row>
    <row r="15" spans="1:18" s="1" customFormat="1" ht="60.75">
      <c r="A15" s="5" t="s">
        <v>291</v>
      </c>
      <c r="B15" s="5" t="s">
        <v>292</v>
      </c>
      <c r="C15" s="5" t="s">
        <v>31</v>
      </c>
      <c r="D15" s="5" t="s">
        <v>21</v>
      </c>
      <c r="E15" s="5" t="s">
        <v>293</v>
      </c>
      <c r="F15" s="5" t="s">
        <v>294</v>
      </c>
      <c r="G15" s="5" t="s">
        <v>24</v>
      </c>
      <c r="H15" s="5" t="s">
        <v>215</v>
      </c>
      <c r="I15" s="5" t="s">
        <v>295</v>
      </c>
      <c r="J15" s="2">
        <v>45566</v>
      </c>
      <c r="K15" s="3">
        <v>45657</v>
      </c>
      <c r="L15" s="8">
        <v>1</v>
      </c>
      <c r="M15" s="8">
        <v>1</v>
      </c>
      <c r="N15" s="50">
        <f t="shared" si="1"/>
        <v>1</v>
      </c>
      <c r="O15" s="70" t="s">
        <v>296</v>
      </c>
      <c r="P15" s="21" t="s">
        <v>297</v>
      </c>
      <c r="Q15" s="35"/>
      <c r="R15" s="23"/>
    </row>
    <row r="16" spans="1:18" s="1" customFormat="1" ht="71.25" customHeight="1">
      <c r="A16" s="5" t="s">
        <v>298</v>
      </c>
      <c r="B16" s="5" t="s">
        <v>299</v>
      </c>
      <c r="C16" s="5" t="s">
        <v>31</v>
      </c>
      <c r="D16" s="5" t="s">
        <v>21</v>
      </c>
      <c r="E16" s="5" t="s">
        <v>300</v>
      </c>
      <c r="F16" s="5" t="s">
        <v>301</v>
      </c>
      <c r="G16" s="5" t="s">
        <v>78</v>
      </c>
      <c r="H16" s="5" t="s">
        <v>122</v>
      </c>
      <c r="I16" s="5" t="s">
        <v>302</v>
      </c>
      <c r="J16" s="2">
        <v>45566</v>
      </c>
      <c r="K16" s="3">
        <v>45657</v>
      </c>
      <c r="L16" s="71">
        <v>4217</v>
      </c>
      <c r="M16" s="8">
        <v>4000</v>
      </c>
      <c r="N16" s="50">
        <f t="shared" si="1"/>
        <v>0.94854161726345743</v>
      </c>
      <c r="O16" s="72" t="s">
        <v>303</v>
      </c>
      <c r="P16" s="51" t="s">
        <v>132</v>
      </c>
      <c r="Q16" s="73"/>
      <c r="R16" s="23"/>
    </row>
    <row r="17" spans="1:18" s="1" customFormat="1" ht="75.75">
      <c r="A17" s="5" t="s">
        <v>304</v>
      </c>
      <c r="B17" s="5" t="s">
        <v>305</v>
      </c>
      <c r="C17" s="5" t="s">
        <v>31</v>
      </c>
      <c r="D17" s="5" t="s">
        <v>21</v>
      </c>
      <c r="E17" s="67" t="s">
        <v>306</v>
      </c>
      <c r="F17" s="67" t="s">
        <v>307</v>
      </c>
      <c r="G17" s="67" t="s">
        <v>78</v>
      </c>
      <c r="H17" s="67" t="s">
        <v>287</v>
      </c>
      <c r="I17" s="67" t="s">
        <v>308</v>
      </c>
      <c r="J17" s="2">
        <v>45566</v>
      </c>
      <c r="K17" s="3">
        <v>45657</v>
      </c>
      <c r="L17" s="74">
        <v>1</v>
      </c>
      <c r="M17" s="75">
        <v>1</v>
      </c>
      <c r="N17" s="50">
        <f t="shared" si="1"/>
        <v>1</v>
      </c>
      <c r="O17" s="76" t="s">
        <v>309</v>
      </c>
      <c r="P17" s="157" t="s">
        <v>310</v>
      </c>
      <c r="Q17" s="59"/>
      <c r="R17" s="23"/>
    </row>
    <row r="18" spans="1:18" s="1" customFormat="1" ht="75.75">
      <c r="A18" s="5" t="s">
        <v>311</v>
      </c>
      <c r="B18" s="5" t="s">
        <v>312</v>
      </c>
      <c r="C18" s="5" t="s">
        <v>31</v>
      </c>
      <c r="D18" s="5" t="s">
        <v>21</v>
      </c>
      <c r="E18" s="67" t="s">
        <v>313</v>
      </c>
      <c r="F18" s="67" t="s">
        <v>314</v>
      </c>
      <c r="G18" s="67" t="s">
        <v>78</v>
      </c>
      <c r="H18" s="67" t="s">
        <v>287</v>
      </c>
      <c r="I18" s="78" t="s">
        <v>315</v>
      </c>
      <c r="J18" s="2">
        <v>45566</v>
      </c>
      <c r="K18" s="3">
        <v>45657</v>
      </c>
      <c r="L18" s="79">
        <v>6</v>
      </c>
      <c r="M18" s="74">
        <v>6</v>
      </c>
      <c r="N18" s="50">
        <f t="shared" si="1"/>
        <v>1</v>
      </c>
      <c r="O18" s="28" t="s">
        <v>316</v>
      </c>
      <c r="P18" s="80" t="s">
        <v>317</v>
      </c>
      <c r="Q18" s="63"/>
      <c r="R18" s="23"/>
    </row>
    <row r="19" spans="1:18" s="1" customFormat="1" ht="62.25" hidden="1" customHeight="1">
      <c r="A19" s="5" t="s">
        <v>318</v>
      </c>
      <c r="B19" s="5" t="s">
        <v>319</v>
      </c>
      <c r="C19" s="5" t="s">
        <v>31</v>
      </c>
      <c r="D19" s="5" t="s">
        <v>21</v>
      </c>
      <c r="E19" s="5" t="s">
        <v>320</v>
      </c>
      <c r="F19" s="5" t="s">
        <v>321</v>
      </c>
      <c r="G19" s="5" t="s">
        <v>24</v>
      </c>
      <c r="H19" s="27" t="s">
        <v>215</v>
      </c>
      <c r="I19" s="26" t="s">
        <v>322</v>
      </c>
      <c r="J19" s="2">
        <v>45566</v>
      </c>
      <c r="K19" s="3">
        <v>45657</v>
      </c>
      <c r="L19" s="32">
        <v>1</v>
      </c>
      <c r="M19" s="33">
        <v>1</v>
      </c>
      <c r="N19" s="34">
        <f t="shared" si="1"/>
        <v>1</v>
      </c>
      <c r="O19" s="17" t="s">
        <v>323</v>
      </c>
      <c r="P19" s="18" t="s">
        <v>324</v>
      </c>
      <c r="Q19" s="22"/>
      <c r="R19" s="23"/>
    </row>
    <row r="20" spans="1:18" ht="21" customHeight="1">
      <c r="J20" s="83"/>
      <c r="K20" s="84"/>
      <c r="N20" s="85">
        <f>SUM(N3:N19)/17</f>
        <v>0.99037665664821994</v>
      </c>
    </row>
    <row r="21" spans="1:18">
      <c r="H21" s="87"/>
      <c r="I21" s="88"/>
      <c r="J21" s="89"/>
      <c r="K21" s="90"/>
    </row>
  </sheetData>
  <autoFilter ref="A2:R20" xr:uid="{00000000-0001-0000-0400-000000000000}">
    <filterColumn colId="7">
      <filters>
        <filter val="Jonathan Nieto Piedras"/>
      </filters>
    </filterColumn>
  </autoFilter>
  <mergeCells count="8">
    <mergeCell ref="A5:A6"/>
    <mergeCell ref="A3:A4"/>
    <mergeCell ref="B1:Q1"/>
    <mergeCell ref="B7:B9"/>
    <mergeCell ref="B12:B14"/>
    <mergeCell ref="A12:A14"/>
    <mergeCell ref="A10:A11"/>
    <mergeCell ref="A7:A9"/>
  </mergeCells>
  <phoneticPr fontId="6" type="noConversion"/>
  <conditionalFormatting sqref="L7:M13">
    <cfRule type="expression" dxfId="33" priority="1">
      <formula>#REF!=1</formula>
    </cfRule>
    <cfRule type="expression" dxfId="32" priority="2">
      <formula>AND(#REF!&gt;=$L7,#REF!&lt;&gt;0%)</formula>
    </cfRule>
    <cfRule type="expression" dxfId="31" priority="3">
      <formula>#REF!&lt;$L7</formula>
    </cfRule>
  </conditionalFormatting>
  <conditionalFormatting sqref="L15:M15">
    <cfRule type="expression" dxfId="30" priority="32">
      <formula>AND(#REF!&gt;=$L15,#REF!&lt;&gt;0%)</formula>
    </cfRule>
    <cfRule type="expression" dxfId="29" priority="33">
      <formula>#REF!&lt;$L15</formula>
    </cfRule>
    <cfRule type="expression" dxfId="28" priority="31">
      <formula>#REF!=1</formula>
    </cfRule>
  </conditionalFormatting>
  <conditionalFormatting sqref="L3:P3 L4:N6">
    <cfRule type="expression" dxfId="27" priority="36">
      <formula>#REF!&lt;$L3</formula>
    </cfRule>
    <cfRule type="expression" dxfId="26" priority="35">
      <formula>AND(#REF!&gt;=$L3,#REF!&lt;&gt;0%)</formula>
    </cfRule>
    <cfRule type="expression" dxfId="25" priority="34">
      <formula>#REF!=1</formula>
    </cfRule>
  </conditionalFormatting>
  <conditionalFormatting sqref="M16 L19:M19 O19">
    <cfRule type="expression" dxfId="24" priority="2623">
      <formula>AND(#REF!&gt;=$L16,#REF!&lt;&gt;0%)</formula>
    </cfRule>
    <cfRule type="expression" dxfId="23" priority="2624">
      <formula>#REF!&lt;$L16</formula>
    </cfRule>
  </conditionalFormatting>
  <conditionalFormatting sqref="M16 L19:M19">
    <cfRule type="expression" dxfId="22" priority="184">
      <formula>#REF!=1</formula>
    </cfRule>
  </conditionalFormatting>
  <conditionalFormatting sqref="N7:N19">
    <cfRule type="expression" dxfId="21" priority="25">
      <formula>#REF!=1</formula>
    </cfRule>
    <cfRule type="expression" dxfId="20" priority="26">
      <formula>AND(#REF!&gt;=$L7,#REF!&lt;&gt;0%)</formula>
    </cfRule>
    <cfRule type="expression" dxfId="19" priority="27">
      <formula>#REF!&lt;$L7</formula>
    </cfRule>
  </conditionalFormatting>
  <conditionalFormatting sqref="O5">
    <cfRule type="expression" dxfId="18" priority="39">
      <formula>#REF!&lt;$L5</formula>
    </cfRule>
    <cfRule type="expression" dxfId="17" priority="38">
      <formula>AND(#REF!&gt;=$L5,#REF!&lt;&gt;0%)</formula>
    </cfRule>
    <cfRule type="expression" dxfId="16" priority="37">
      <formula>#REF!=1</formula>
    </cfRule>
  </conditionalFormatting>
  <conditionalFormatting sqref="O7:O9">
    <cfRule type="expression" dxfId="15" priority="19">
      <formula>#REF!=1</formula>
    </cfRule>
    <cfRule type="expression" dxfId="14" priority="20">
      <formula>AND(#REF!&gt;=$L7,#REF!&lt;&gt;0%)</formula>
    </cfRule>
    <cfRule type="expression" dxfId="13" priority="21">
      <formula>#REF!&lt;$L7</formula>
    </cfRule>
  </conditionalFormatting>
  <conditionalFormatting sqref="O19">
    <cfRule type="expression" dxfId="12" priority="169">
      <formula>#REF!=1</formula>
    </cfRule>
  </conditionalFormatting>
  <conditionalFormatting sqref="O4:P4">
    <cfRule type="expression" dxfId="11" priority="129">
      <formula>#REF!&lt;$L4</formula>
    </cfRule>
    <cfRule type="expression" dxfId="10" priority="128">
      <formula>AND(#REF!&gt;=$L4,#REF!&lt;&gt;0%)</formula>
    </cfRule>
    <cfRule type="expression" dxfId="9" priority="127">
      <formula>#REF!=1</formula>
    </cfRule>
  </conditionalFormatting>
  <conditionalFormatting sqref="P6:P8">
    <cfRule type="expression" dxfId="8" priority="9">
      <formula>#REF!&lt;$L6</formula>
    </cfRule>
    <cfRule type="expression" dxfId="7" priority="8">
      <formula>AND(#REF!&gt;=$L6,#REF!&lt;&gt;0%)</formula>
    </cfRule>
    <cfRule type="expression" dxfId="6" priority="7">
      <formula>#REF!=1</formula>
    </cfRule>
  </conditionalFormatting>
  <conditionalFormatting sqref="P15">
    <cfRule type="expression" dxfId="5" priority="102">
      <formula>#REF!=1</formula>
    </cfRule>
    <cfRule type="expression" dxfId="4" priority="103">
      <formula>AND(#REF!&gt;=$L15,#REF!&lt;&gt;0%)</formula>
    </cfRule>
    <cfRule type="expression" dxfId="3" priority="104">
      <formula>#REF!&lt;$L15</formula>
    </cfRule>
  </conditionalFormatting>
  <conditionalFormatting sqref="P18">
    <cfRule type="expression" dxfId="2" priority="105">
      <formula>#REF!=1</formula>
    </cfRule>
    <cfRule type="expression" dxfId="1" priority="106">
      <formula>AND(#REF!&gt;=$L18,#REF!&lt;&gt;0%)</formula>
    </cfRule>
    <cfRule type="expression" dxfId="0" priority="107">
      <formula>#REF!&lt;$L18</formula>
    </cfRule>
  </conditionalFormatting>
  <hyperlinks>
    <hyperlink ref="P16" r:id="rId1" xr:uid="{AF3D170C-7AC4-4757-BA55-5CD02CCE96B5}"/>
    <hyperlink ref="P18" r:id="rId2" xr:uid="{16FABDE6-EA47-45CD-923D-D6D2FAA792D3}"/>
    <hyperlink ref="P9" r:id="rId3" xr:uid="{3860F1DB-F06A-4E5F-9FFE-61D73B92C0F4}"/>
    <hyperlink ref="P8" r:id="rId4" xr:uid="{4A5AF360-3C3E-4481-9475-A65006A364EC}"/>
    <hyperlink ref="Q7" r:id="rId5" xr:uid="{2BF0E3A3-E872-4B82-B823-941BB0CB76F3}"/>
    <hyperlink ref="Q8" r:id="rId6" xr:uid="{DE5D7C9B-DBC3-4FA7-A9C8-C0EF581E428E}"/>
    <hyperlink ref="Q9" r:id="rId7" xr:uid="{EE7B0930-BD9F-406B-9025-D447B0112487}"/>
    <hyperlink ref="P11" r:id="rId8" xr:uid="{B06C5F01-DEF0-4399-B9A4-63ED569DCE83}"/>
    <hyperlink ref="P10" r:id="rId9" xr:uid="{82091EB4-7F16-48B8-B9CF-8E906C95ABFD}"/>
    <hyperlink ref="P3" r:id="rId10" xr:uid="{0405DF0F-C9E2-4212-9CCF-08A602B71FA2}"/>
    <hyperlink ref="P19" r:id="rId11" xr:uid="{55EB86D7-9577-4575-A713-52F5074C990B}"/>
    <hyperlink ref="P13" r:id="rId12" xr:uid="{C4EC274B-3D68-4689-AC8A-59A9F4922B9C}"/>
    <hyperlink ref="P15" r:id="rId13" display="https://canaltrece-my.sharepoint.com/:p:/r/personal/ahoyos_canaltrece_com_co/_layouts/15/Doc.aspx?sourcedoc=%7BE7A2E3F1-3094-4C74-9457-4E9DB1421C59%7D&amp;file=Politica%20de%20gestion%20del%20conocimiento%20y%20la%20innovaci%C3%B3n.pptx&amp;action=edit&amp;mobileredirect=true" xr:uid="{690DDB41-A8C7-4464-AEF0-EC70A40B7CFE}"/>
    <hyperlink ref="P5" r:id="rId14" xr:uid="{962A918A-2FAB-4687-881E-60014F1380EB}"/>
    <hyperlink ref="P14" r:id="rId15" xr:uid="{70702A7E-21F0-45CF-83FE-989ECF2CB177}"/>
    <hyperlink ref="P12" r:id="rId16" xr:uid="{B06DDF76-39AB-4AD6-A9FD-B0EB5E8B0A51}"/>
    <hyperlink ref="P4" r:id="rId17" display="https://canaltrece-my.sharepoint.com/my?login_hint=ahoyos%40canaltrece%2Ecom%2Eco&amp;id=%2Fpersonal%2Fahoyos%5Fcanaltrece%5Fcom%5Fco%2FDocuments%2FPublicaciones%20en%20Viva%20Engage%20MIPG%20%281%29%2Epdf&amp;parent=%2Fpersonal%2Fahoyos%5Fcanaltrece%5Fcom%5Fco%2FDocuments" xr:uid="{6301ADC0-F5C0-43B0-995C-E40BFB15974C}"/>
    <hyperlink ref="P7" r:id="rId18" xr:uid="{3DFF3BBF-5015-4CFE-BB89-DC95D84D51C8}"/>
    <hyperlink ref="P17" r:id="rId19" xr:uid="{DB679A02-0A82-4C87-B854-C13FBA69551D}"/>
  </hyperlinks>
  <pageMargins left="0.7" right="0.7" top="0.75" bottom="0.75" header="0.3" footer="0.3"/>
  <pageSetup scale="22" orientation="portrait" r:id="rId20"/>
  <drawing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SharedWithUsers xmlns="aa01f173-6c37-436e-a05a-5a21c295382e">
      <UserInfo>
        <DisplayName>Fabian David Martinez Perez</DisplayName>
        <AccountId>105</AccountId>
        <AccountType/>
      </UserInfo>
    </SharedWithUsers>
    <Fecha xmlns="35cf5eb4-a60a-4cc2-a41c-0a42f00083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9" ma:contentTypeDescription="Crear nuevo documento." ma:contentTypeScope="" ma:versionID="5483fe41ef6414142132820175885af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9a6f772563653ae9be07450cf4345c6d"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Fecha" ma:index="26" nillable="true" ma:displayName="Fecha" ma:format="DateTime" ma:internalName="Fech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D5842-D556-45C8-A99C-E51CBC762A8D}"/>
</file>

<file path=customXml/itemProps2.xml><?xml version="1.0" encoding="utf-8"?>
<ds:datastoreItem xmlns:ds="http://schemas.openxmlformats.org/officeDocument/2006/customXml" ds:itemID="{FBE1E560-9715-45AE-A4A3-DA39CAB8F4B9}"/>
</file>

<file path=customXml/itemProps3.xml><?xml version="1.0" encoding="utf-8"?>
<ds:datastoreItem xmlns:ds="http://schemas.openxmlformats.org/officeDocument/2006/customXml" ds:itemID="{89696492-1CDC-4861-A925-68CF19B470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jmonje@canaltrece.com.co</dc:creator>
  <cp:keywords/>
  <dc:description/>
  <cp:lastModifiedBy/>
  <cp:revision/>
  <dcterms:created xsi:type="dcterms:W3CDTF">2020-04-22T20:14:59Z</dcterms:created>
  <dcterms:modified xsi:type="dcterms:W3CDTF">2025-08-08T18:55:08Z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