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codeName="ThisWorkbook" defaultThemeVersion="166925"/>
  <mc:AlternateContent xmlns:mc="http://schemas.openxmlformats.org/markup-compatibility/2006">
    <mc:Choice Requires="x15">
      <x15ac:absPath xmlns:x15ac="http://schemas.microsoft.com/office/spreadsheetml/2010/11/ac" url="https://canaltrece.sharepoint.com/sites/SeguimientoaPlanesyProyectos/Documentos compartidos/Seguimiento a Planes de Acción/2024/II TRIMESTRE/"/>
    </mc:Choice>
  </mc:AlternateContent>
  <xr:revisionPtr revIDLastSave="0" documentId="8_{0CCBA68C-4586-4597-9D2E-57956C5AD736}" xr6:coauthVersionLast="47" xr6:coauthVersionMax="47" xr10:uidLastSave="{00000000-0000-0000-0000-000000000000}"/>
  <bookViews>
    <workbookView xWindow="-120" yWindow="-120" windowWidth="20730" windowHeight="11040" xr2:uid="{00000000-000D-0000-FFFF-FFFF00000000}"/>
  </bookViews>
  <sheets>
    <sheet name="1) Contenidos y Proyectos" sheetId="1" r:id="rId1"/>
    <sheet name="2) Audiencias y Usuarios" sheetId="2" r:id="rId2"/>
    <sheet name="3) Financiera y Comercial" sheetId="3" r:id="rId3"/>
    <sheet name="4) F. Organizacional" sheetId="4" r:id="rId4"/>
  </sheets>
  <externalReferences>
    <externalReference r:id="rId5"/>
  </externalReferences>
  <definedNames>
    <definedName name="_xlnm._FilterDatabase" localSheetId="0" hidden="1">'1) Contenidos y Proyectos'!$A$2:$R$2</definedName>
    <definedName name="_xlnm._FilterDatabase" localSheetId="1" hidden="1">'2) Audiencias y Usuarios'!$A$2:$R$9</definedName>
    <definedName name="_xlnm._FilterDatabase" localSheetId="2" hidden="1">'3) Financiera y Comercial'!$A$4:$R$4</definedName>
    <definedName name="_xlnm._FilterDatabase" localSheetId="3" hidden="1">'4) F. Organizacional'!$A$2:$Q$20</definedName>
    <definedName name="_xlnm.Print_Area" localSheetId="0">'1) Contenidos y Proyectos'!$A$1:$R$11</definedName>
    <definedName name="_xlnm.Print_Area" localSheetId="1">'2) Audiencias y Usuarios'!$A$1:$Q$9</definedName>
    <definedName name="_xlnm.Print_Area" localSheetId="2">'3) Financiera y Comercial'!$A$1:$Q$13</definedName>
    <definedName name="_xlnm.Print_Area" localSheetId="3">'4) F. Organizacional'!$A$1:$Q$19</definedName>
    <definedName name="ESTADOS">[1]Parametros!$D$3:$E$6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3" l="1"/>
  <c r="N6" i="3"/>
  <c r="N5" i="3"/>
  <c r="N14" i="3" s="1"/>
  <c r="N15" i="3" s="1"/>
  <c r="N24" i="1"/>
  <c r="N20" i="4"/>
  <c r="N6" i="4"/>
  <c r="N8" i="3"/>
  <c r="N11" i="4"/>
  <c r="N15" i="4"/>
  <c r="N7" i="1"/>
  <c r="N5" i="2"/>
  <c r="N4" i="2"/>
  <c r="N3" i="2"/>
  <c r="N4" i="1"/>
  <c r="N6" i="1"/>
  <c r="N5" i="1"/>
  <c r="N3" i="1"/>
  <c r="N10" i="1"/>
  <c r="N4" i="4"/>
  <c r="N9" i="3"/>
  <c r="N11" i="3"/>
  <c r="N12" i="3"/>
  <c r="N13" i="3"/>
  <c r="N13" i="1"/>
  <c r="N11" i="2"/>
  <c r="L2" i="3"/>
</calcChain>
</file>

<file path=xl/sharedStrings.xml><?xml version="1.0" encoding="utf-8"?>
<sst xmlns="http://schemas.openxmlformats.org/spreadsheetml/2006/main" count="570" uniqueCount="348">
  <si>
    <t>Hoja de Vida Indicadores Plan de Acción 2024 - III TRIMESTRE</t>
  </si>
  <si>
    <t>Perspectiva Estratégica</t>
  </si>
  <si>
    <t>Objetivo de la Perspectiva</t>
  </si>
  <si>
    <t>Tipo de Indicador</t>
  </si>
  <si>
    <t>Tendencia</t>
  </si>
  <si>
    <t>Nombre Indicador</t>
  </si>
  <si>
    <t>Formula</t>
  </si>
  <si>
    <t>Frecuencia Seguimiento</t>
  </si>
  <si>
    <t>Responsable
Seguimiento</t>
  </si>
  <si>
    <t>Meta</t>
  </si>
  <si>
    <t>Periodo de Seguimiento Inicial</t>
  </si>
  <si>
    <t>Periodo de Seguimiento Final</t>
  </si>
  <si>
    <t>Resultado Numerador del Trimestre unicamente</t>
  </si>
  <si>
    <t>Resultado Denominador del Trimestre unicamente</t>
  </si>
  <si>
    <t>Resultado de III Trimestre</t>
  </si>
  <si>
    <t>Observaciones</t>
  </si>
  <si>
    <t>Evidencias
 (Aporte los enlaces donde se encuentra esta información)</t>
  </si>
  <si>
    <t>FORMATO FICHA TÉCNICA
FORMATO CRONOGRAMA DE ACTIVIDADES</t>
  </si>
  <si>
    <t xml:space="preserve">1. Aumento  de Contenidos Regionales
</t>
  </si>
  <si>
    <t>Fortalecer la capacidad de producción propia.</t>
  </si>
  <si>
    <t>Resultado</t>
  </si>
  <si>
    <t>Incremento</t>
  </si>
  <si>
    <t>Contenido InHouse</t>
  </si>
  <si>
    <t xml:space="preserve"> (Horas producidas de contenido en región en el periodo actual / Horas producidas de contenido en región en el vigencia anterior) *  105</t>
  </si>
  <si>
    <t>Anual</t>
  </si>
  <si>
    <t xml:space="preserve">German Jula </t>
  </si>
  <si>
    <t>Aumentar en 5 % las horas producidas de contenidos de actualidad y/o en directo, en relación con la vigencia anterior.</t>
  </si>
  <si>
    <t>Los programas in-house finalizaron con un total de 1226,4 horas al 30 de septiembre, en comparación con las 752.24 horas de la vigencia anterior, gracias a la variedad de contenidos educativos, culturales, deportivos y de emprendimiento que son de interés para las comunidades de las regiones. Este enfoque incluye una amplia gama de géneros musicales y notas culturales que promueven la apreciación y el respeto por la diversidad, lo que nos ha permitido producir más contenido. Además, hemos incorporado temas relacionados con el deporte, el emprendimiento y el turismo, con transmisiones especiales que mantienen el interés de la audiencia y evitan caídas en el rating. Al implementar una estrategia transmedial, facilitamos la interacción a través de diversas plataformas y redes sociales, enriqueciendo nuestra oferta y fortaleciendo el vínculo con nuestra audiencia. Los programas con mejor rendimiento en rating se repiten en la parrilla y comienzan puntualmente para fomentar el crecimiento de la audiencia. Sin embargo, este trimestre hemos experimentado una caída en la audiencia, lo que nos lleva a revisar y corregir nuestras estrategias, especialmente porque las transmisiones de los festivales al parque y el programa "El Ahora" han afectado negativamente nuestra audiencia.</t>
  </si>
  <si>
    <t>https://canaltrece-my.sharepoint.com/:x:/r/personal/jforero_canaltrece_com_co/_layouts/15/Doc.aspx?sourcedoc=%7B5ED9ED03-AEC2-470F-AD15-0BD6E5E9149E%7D&amp;file=Hv%20%20horas%202024%20programas%20in%20house-SEP.xlsx&amp;action=default&amp;mobileredirect=true</t>
  </si>
  <si>
    <t>1. Contenido InHouse .xls</t>
  </si>
  <si>
    <t>Producir proyectos seleccionados de un portafolio acordado entre el canal y creadores externos.</t>
  </si>
  <si>
    <t>Eficacia</t>
  </si>
  <si>
    <t>Semillero de Proyectos de Contenidos</t>
  </si>
  <si>
    <t>(Cantidad de proyectos seleccionados en el vigencia actual / Meta de proyectos  de la vigencia) * 100</t>
  </si>
  <si>
    <t xml:space="preserve">Anual </t>
  </si>
  <si>
    <t>Natalia Arenas</t>
  </si>
  <si>
    <t>Acompañar a diez (10) proyectos de portafolio de proyectos semillero trece hasta la etapa de desarrollo (etapa C- Maduración).</t>
  </si>
  <si>
    <t>De los proyectos propuesto por Mario Villalobos, quedan en etapa C de marduración, es decir con ficha, presupuesto y demás finalizados cuatro (4) proyectos. Además, de los cuatro (4) proyectos previamente existentes en en el semillero a los que desde el anterior trismestre se les había revisado y actualizado al presente año para quedar en la etapa C de maduración.</t>
  </si>
  <si>
    <t>SEMILLERO</t>
  </si>
  <si>
    <t>2. Semillero de proyectos de contenidos.xls</t>
  </si>
  <si>
    <t>Desarrollar contenidos desarrollados por  productoras externas.</t>
  </si>
  <si>
    <t>Programa de Convocatorias Abiertas</t>
  </si>
  <si>
    <t>(Cantidad de proyectos adjudicados en el vigencia actual / Meta de proyectos de la vigencia adjudicados ) * 100</t>
  </si>
  <si>
    <t>Adjudicar dos (2) proyectos dentro del programa de convocatorias abiertas</t>
  </si>
  <si>
    <t xml:space="preserve">Durante el trimestre se avanzo en los entregables finales relacionados a los 3 proyectos adjudicados por convocatorias: "Capacidades Diversas", "Very Well" y "La Banda de Andy - Segunda Temporada". Cada uno de estos proyectos avanzo hasta la etapa de postproducción. Es decir que todo se encuentran a la fecha en un avance del 80%. </t>
  </si>
  <si>
    <t>CONVOCATORIAS 074</t>
  </si>
  <si>
    <t>3. Programa de convocatorias abiertas.xls</t>
  </si>
  <si>
    <t>Crear convenios para optimizar la creación y producción de contenidos.</t>
  </si>
  <si>
    <t>Convenios y/o contratos interadministrativos para producción de Contenidos</t>
  </si>
  <si>
    <t>(Cantidad de convenios firmados en el periodo actual / Meta de Convenios firmados establecida para la vigencia) * 100</t>
  </si>
  <si>
    <t>Coordinar desde la parte técnica la ejecución de dos (2) convenios y/o contratos interadministrativos para producción de Contenidos</t>
  </si>
  <si>
    <t>Durante el trimestre se avanzo en la etapa de preproducción de la Cuarta Temporada de Territorios y Voces Indígenas, generando un avance del 40% en tanto se genera el primer desembolso. Durante el mes de septiembre algunas de las organizaciones inician la etapa de producción, todo estos diálogos se establecen a través del productor delegado designado.</t>
  </si>
  <si>
    <t>CONVENIO TERRITORIOS Y VOCES INDIGENAS</t>
  </si>
  <si>
    <t>4. Convenios o contratos interadministrativos para producción de contenidos.xls</t>
  </si>
  <si>
    <t>Transmitir eventos o producir contenidos especiales culturales y/o deportivos de la gran region trece.</t>
  </si>
  <si>
    <t>contenidos especiales.</t>
  </si>
  <si>
    <t>(Cantidad de Contenidos Especiales producidos en el periodo actual / Meta de producción de contenidos especiales establecida para la vigencia) * 100</t>
  </si>
  <si>
    <t>Producción de cinco (5) contenidos especiales regionales y/o culturales</t>
  </si>
  <si>
    <t>Durante el tercer trimestre, se realizaron las siguientes transmisiones especiales:
1Conversatorio "Sembrando Vidas"
2Conversatorio "No Es Hora de Callar"
3Conversatorio "Colombiar"
4Especial de la Liga de Fútbol Profesional Colombiana: "Super Hinchas Casa FPC"
5 Especial final de la Copa América: "Campo de Juego"
6 Documentales Emitidos: Documental "PENYAIR"
Documentales por Emitir:
-Séptima Pincelada
-Sabores del Amazonas
Documentales en Fase de Postproducción:
-Documental "Mafe", que aborda el perdón de las víctimas del conflicto en el contexto de la justicia transicional.
-Documental "Banco de Leche Materna".
Documentales en Fase de Producción:
-El podcast (sin título aún).</t>
  </si>
  <si>
    <t>5. Contenidos especiales.xls</t>
  </si>
  <si>
    <t xml:space="preserve">2. Fortalecimiento de Contenidos Digitales
</t>
  </si>
  <si>
    <t>Producir series para pantallas digitales.</t>
  </si>
  <si>
    <t>Producir Serie Podcast</t>
  </si>
  <si>
    <t>(Cantidad de Series Podcast producidas y publicadas en el periodo actual / Meta de producción y publicación de series Podcast establecida para la vigencia) * 100</t>
  </si>
  <si>
    <t xml:space="preserve">Camilo Caballero </t>
  </si>
  <si>
    <t>Producir y publicar tres (3) Series de Podcast regionales</t>
  </si>
  <si>
    <t>este indicador ya  se cumplio, se  realizaron los proyectos con contenidos regionales Jóvenes que transforman , Rezeteando , Colombiar la sere web  y el Podcast</t>
  </si>
  <si>
    <t>https://open.spotify.com/episode/5MKqbb2Lq1lDw6NUhV4kth?si=VInEwsx6T2WPqt5cv3S1bQ&amp;context=spotify%3Ashow%3A72s39WGJQJFhXueFHX1eFJ&amp;t=23.   https://open.spotify.com/show/5KGUwaQEu0qIxE63BOvmJi?si=CAGX_EP3RcKUUobx1o3F6w. https://open.spotify.com/show/0QxLC92vqQy7TveDtFN9BK?si=u542HG5rSPChZxJDZAllxg
https://open.spotify.com/show/04M2B19Tc7MuvOvR5aylRC?si=_olVvD5zT-G4-GSjlUTUXA</t>
  </si>
  <si>
    <t>6. Producir serie Podcast.xls</t>
  </si>
  <si>
    <t>Producir una Serie Web</t>
  </si>
  <si>
    <t>(Cantidad  de Series Web producidas y publicadas en el periodo actual / Meta de producción y publicación de series Web establecida para la vigencia) * 100</t>
  </si>
  <si>
    <t>Producir y publicar tres (3) Series Web de Contenidos Regionales</t>
  </si>
  <si>
    <t xml:space="preserve">Este indicador ya se cumplio se realizaron los proyectos de contenido regional Rezeteando,Diccionario de Palabras y capsulas de la banda de andy , Colombiar la serie web </t>
  </si>
  <si>
    <t>https://www.youtube.com/watch?v=1HzxkJ4sROQ. 
https://youtu.be/HGTIi7hTsuE?si=6PEQdoC2cxqxaw7M.  
https://www.youtube.com/watch?v=6ZRNxkKyJ7M&amp;list=PLGsF4QfCJgJnmH2mRRc-rx1hXUKBoU9Rz. 
https://www.instagram.com/reel/C80u-EgtHnE/?igsh=MTJ0Zm1reDJpY2F5Ng==</t>
  </si>
  <si>
    <t>7. Producir una serie web.xls</t>
  </si>
  <si>
    <t xml:space="preserve">3. Posicionamiento accesible, cultural y educativo de la parrilla de programación
</t>
  </si>
  <si>
    <t>Emitir el 75% de programación cultural y educativa.</t>
  </si>
  <si>
    <t>Producto</t>
  </si>
  <si>
    <t>Programación Cultural y Educativa</t>
  </si>
  <si>
    <r>
      <rPr>
        <sz val="9"/>
        <color rgb="FF000000"/>
        <rFont val="Calibri"/>
        <scheme val="minor"/>
      </rPr>
      <t xml:space="preserve">(Número promedio de horas semanales de emisión de contenido Cultural y Educativo durante el periodo actual / Número máximo de horas semanales de emisión </t>
    </r>
    <r>
      <rPr>
        <sz val="9"/>
        <color rgb="FFFF0000"/>
        <rFont val="Calibri"/>
        <scheme val="minor"/>
      </rPr>
      <t>de contenido Cultural y Educativo</t>
    </r>
    <r>
      <rPr>
        <sz val="9"/>
        <color rgb="FF000000"/>
        <rFont val="Calibri"/>
        <scheme val="minor"/>
      </rPr>
      <t>) * 100</t>
    </r>
  </si>
  <si>
    <t>Trimestral</t>
  </si>
  <si>
    <t>Nathalia Montealegre Triana</t>
  </si>
  <si>
    <t>75% de horas en emisión de contenido Cultural y Educativo</t>
  </si>
  <si>
    <t xml:space="preserve">La programación del tercer trimestre estuvo conformado por estrenos de coproducciones y contenidos de Abre cámara MINTIC, </t>
  </si>
  <si>
    <t>https://canaltrece-my.sharepoint.com/:x:/g/personal/nmontealegre_canaltrece_com_co/EdtOnDXs97lDkBzvDRvHrJMBviEACKcXfyxXwRig_Kvzqg?e=QKRr5u</t>
  </si>
  <si>
    <t>8. Programación cultural y educativa.xls</t>
  </si>
  <si>
    <t>3% de horas de emision de programas con enfoque inclusivo</t>
  </si>
  <si>
    <t>Programación Inclusiva</t>
  </si>
  <si>
    <t>Programación contenido etnico, de inclusión social e identidad de genero a nivel regional, nacional e internacional.</t>
  </si>
  <si>
    <t>3% de emisión de contenidos con enfoque inclusive</t>
  </si>
  <si>
    <t>Se emitieron contenidos con enfoque inclusivo
LGTBI+:
EL SUTIL ORIGEN DE LAS  REVOLUCIONES
SIN FILTROS 
LAS  VISITANTES
INDÍGENA  Y AFRO ( ÉTNICO)
UN GRINGO EN TIERRA ZHUE
COCINAS ENCANTADAS
TERRITORIOS Y VOCES INDÍGENAS
LANZAMIENTO QUINTA TEMPORADA EL BUEN VIVIR - NARRATIVAS INDÍGENAS
EL BUEN VIVIR 
CINEMA TRECE: MARÍA SALVAJE
XXVIII  FESTIVAL DE MÚSICA DEL PACÍFICO PETRONIO ÁLVAREZ -BOGANDO EN LA MEMORIA CONCURSO MUSICAL
XXVIII  FESTIVAL DE MÚSICA DEL PACÍFICO PETRONIO ÁLVAREZ -ESTEROS DE LA MANGLARIA CONCURSO MUSICAL
SAILANDIA
XXVIII  FESTIVAL DE MÚSICA DEL PACÍFICO PETRONIO ÁLVAREZ -HERENCIA ANCESTRAL POR NATURALEZA NOCHE DE GALA
XXVIII  FESTIVAL DE MÚSICA DEL PACÍFICO PETRONIO ÁLVAREZ-FINAL CONCURSO MUSICAL
KAMUENTSA KA "COMO LOS DE  AQUÍ"
AUTONOMÍAS TERRITORIALES 
DISCAPACIDAD
TOMA EL CONTROL
POSPENADOS
LAS VISITANTES
ELCOLOMBIANO KEKO
ELPRESO</t>
  </si>
  <si>
    <t>9. Acceso a población hipoacústica.xls</t>
  </si>
  <si>
    <t>Resultado de I Trimestre</t>
  </si>
  <si>
    <t>4. Comprensión y medición de Televidentes y Audiencia Digital</t>
  </si>
  <si>
    <t>Comprender y medir las caracteristicas, preferencias y comportamientos de la audiencia Trece</t>
  </si>
  <si>
    <t>Plan de Comprensión  de Audiencias</t>
  </si>
  <si>
    <t>(Número de estudios de Audiencia en las Regiones Trece realizados y publicados en la página web en la vigencia actual / Meta de estudios de Audiencia en las Regiones Trece establecida para la vigencia) * 100</t>
  </si>
  <si>
    <t>Andres Felipe Cañon Olivares</t>
  </si>
  <si>
    <t>Realizar 2 estudios al año con información de audiencia en las Regiones del Canal Trece</t>
  </si>
  <si>
    <t xml:space="preserve">Durante el tercer trimestre de 2024 inicia la fase de tabulación de los datos recolectados en la región por parte de los programas Enlace trece, Magnifica región trece, un total de 300 encuestas realizadas en los llugares de inluencia en el canal que se ejecutó por parte de los colaboradores aplicando la metodología de encuenta tanto fisica como virtual, todos los rewsultados deben se agrupados en una misma tabla para poder analizarlo y pasar a la fase final, el analisis y tabulacion al comité de programaicón para la toma de desiciones de las futuras vigencias 
</t>
  </si>
  <si>
    <t>Soportes Seguimiento audiencias 2024</t>
  </si>
  <si>
    <t>10.Plan de comprensión de audiencias.xls</t>
  </si>
  <si>
    <t xml:space="preserve">5.Aumento de Audiencias y Usuarios
</t>
  </si>
  <si>
    <t>Aumentar el alcance de los televidentes Trece.</t>
  </si>
  <si>
    <t>Alcance de Televidentes</t>
  </si>
  <si>
    <t>(Número promedio de Alcance Efectivo de Televidentes durante el trimestre actual / Meta de Alcance Efectivo promedio de Televidentes Proyectada para el trimestre * 100</t>
  </si>
  <si>
    <t>Alcance Efectivo de 430.000. Televidentes promedio trimestral</t>
  </si>
  <si>
    <t xml:space="preserve">El Tercer trimestre del año 2024 contó con un aumento en las audiencias promedio del canal, esto principalmente por la epoca de vacaciones escolares, que aumentó el consumo de franjas como la infantil, inbox trece en la tardes y mayor numero de televisores prendidos, programas como Enalce trece obtuvo un mayor nnumero de televidentes desde las regiones de influencia del canal, no solo en horario origninal y repetición. todos los programas inhouse pasaron por un proceso de revisión con los datos del primer semestre de 2024 para realizar mejoras en cada uno de ellos, generando un impacto positivo sobre  lso programas, este fue el caso de inbox trece que luego de vacaciones inciio visitando los colegios, trayendo al estudio y aumentando la audiencia por parte de los jovenes, Enlace trece, en donde todos los corresponsales resivieron una capacitaicón para mejorar la producción del contenido, magnifica región trece en donde se socializaron los puntos en el minuto a minuto, y los programas deportivos que tuvieron ajustes sobre el total de sus productos enfocados al analisis del consumo del programa </t>
  </si>
  <si>
    <t>11. Alcance de televidentes.xls</t>
  </si>
  <si>
    <t>Aumentar el activo digital del Canal Trece.</t>
  </si>
  <si>
    <t>Activo Digital</t>
  </si>
  <si>
    <t>(Cantidad de Usuarios del Activo Digital del Canal durante el periodo trimestral / Meta de Usuarios del Activo Digital Proyectada para el trimestre actual) * 100</t>
  </si>
  <si>
    <t>A cierre de 2024 haber alcanzado 6 millones de usuarios en el activo digital total del año</t>
  </si>
  <si>
    <t>En digital durante este trimestre aumentaron los seguidores en nuestras redes sociasles, facebook es la red social con mayor numero de seguidores, y tik tok supera a instagram luego de un gran despliegue de contenido enfocado en esta plataforma, a cierre de este triemstre tenemos un total de 837,872 seguidores y en la pagina web, el trafico a la página fue de 379.000 usuarios, lla pagina recibió optimizaqciones en la carga de los buscadores y el landing page con mayor numero de visitas fue notas sobre efemerides en este periodo de tiempo como lo fue el día del amor y la amistad, día de la madre y por ultimo la pagina con mayor crecimiento y que más alcance nos deja, nota sobre conciertos en colombia 2024</t>
  </si>
  <si>
    <t>Debido a que no hay una carpeta de repsositorio a la pagina web se envían las evidencias al correo lcuellar@canaltrece.com.co y planeacion@canaltrece.com.co</t>
  </si>
  <si>
    <t>12. Activo digital.xlsx</t>
  </si>
  <si>
    <t>6. Fortalecimiento Relacional con la Audiencia</t>
  </si>
  <si>
    <t>Desarrollar proyectos audiovisuales que generen experiencia, interacción y recordación en la Audiencia.</t>
  </si>
  <si>
    <t>Proyectos Audiovisuales Interactivos</t>
  </si>
  <si>
    <t>(Cantidad de Proyectos Audiovisuales Interactivos realizados en el periodo actual / Meta de Proyectos Audiovisuales Interactivos establecida para la vigencia) * 100</t>
  </si>
  <si>
    <t>Realizar 4 proyectos audiovisules interactivos.</t>
  </si>
  <si>
    <t xml:space="preserve">Este indicor ya se cumplió  se realizarón  formatos interactivos como Inbox Trece, Superhinchas casa verdolaga , superhinchas casa azul, contragolpe </t>
  </si>
  <si>
    <t>https://www.youtube.com/live/eZSaaGW-zXI?si=SMmNL-0mtY3DVFOn  
https://www.youtube.com/watch?v=YWwsAcEuiTo. 
https://www.youtube.com/live/rJSQ3Q64u6Y. 
https://www.youtube.com/watch?v=p_Xa2xMgKkQ</t>
  </si>
  <si>
    <t>13. Proyectos audiovisuales interactivos.xlsx</t>
  </si>
  <si>
    <t>7. Alianzas</t>
  </si>
  <si>
    <t>Posicionar la marca Trece a traves de Alianzas con medios de comunicación.</t>
  </si>
  <si>
    <t>Alianzas con medios de comunicación.</t>
  </si>
  <si>
    <t>(Numero de alianzas suscritas en la vigencia actual / meta de alianzas suscritas para la vigencia actual)*100</t>
  </si>
  <si>
    <t>Diego Monroy</t>
  </si>
  <si>
    <t>Suscribir ocho (8) alianzas con medios de comunicación, con el fin de fortalecer sus canales de comunicación y difución de información corporativa e institucional.</t>
  </si>
  <si>
    <t>Las alianzas se cumplen de manera anual por lo que hasta este trimestre contamos con 3 alianzas firmadas con medios de comunicación y esperamos para el V Trimestre cumplir con las 5 restantes</t>
  </si>
  <si>
    <t>https://canaltrece-my.sharepoint.com/:f:/g/personal/comunicaciones_canaltrece_com_co/Eo7R7GMWPmtJm0aREsMf6iMBGcMM1BxjAasoYiqm8HKGqQ?e=ZjEraF</t>
  </si>
  <si>
    <t>14. Alianzas con medios de comunicación.xlsx</t>
  </si>
  <si>
    <t>8. Gestión de Relaciones Públicas</t>
  </si>
  <si>
    <t>Posicionar la marca Trece a traves de un trabajo articulado con entes publico privados.</t>
  </si>
  <si>
    <t>Plan de comunicación externa - divulgación, promoción y RRPP.</t>
  </si>
  <si>
    <t>(Numero de espacios de dialogo y difusión realizadas con stakeholders previstas en el periodo / Numero de espacios de dialogo y difusión realizados con stakeholders planeados en el periodo / )*100</t>
  </si>
  <si>
    <t>Cumplir con el 100% del plan de relaciones publicas .</t>
  </si>
  <si>
    <t>Durante este trimestre, se alcanzó un porcentaje del 57%, en comparación con el año pasado. Esta disminución se debe principalmente a la falta de interés por parte de medios locales hacia nuestra Comunidad Trece, lo que ha dificultado el engagement con este público específico. Adicionalmente, el año pasado se llevó a cabo una actividad especial para el aniversario de Canal Trece, evento que este año no se realizó, lo cual también influyó en la reducción del indicador. Por otro lado, se esperaba el lanzamiento de La Banda de Andy, que tampoco se concretó, impactando negativamente en los resultados.</t>
  </si>
  <si>
    <t>MONITOREO DE MEDIOS 2024.xlsx</t>
  </si>
  <si>
    <t>15. Plan de comunicación externa, divulgación, promoción y RRPP.xls</t>
  </si>
  <si>
    <t xml:space="preserve">9. Experiencia Web
</t>
  </si>
  <si>
    <t>Ofrecer contenidos exclusivos para usuarios registrados y recopilar Data.</t>
  </si>
  <si>
    <t>Experiencia Web Freenium</t>
  </si>
  <si>
    <t xml:space="preserve"> (Número de seguidores  nuevos de la experiencia Web Freenium en el vigencia actual / Meta de seguidores de la experiencia Web Freenium Proyectados para la vigencia actual) *  100
</t>
  </si>
  <si>
    <t>Obtener 8000 seguidores en la experiencia web Freenium.</t>
  </si>
  <si>
    <t xml:space="preserve">esta acción del indicador no se puede realizar bajo la actualización de la página. se solicita el cambio del indicador por otra acción digital </t>
  </si>
  <si>
    <t>16. Experiencia web freenium.xls</t>
  </si>
  <si>
    <t>El comportamiento de este indicador refleja la necesidad urgente de implementar una estrategia efectiva para fidelizar a los periodistas y medios locales, promoviendo la publicación de nuestros boletines informativos, noticias y lanzamientos, con el fin de mejorar la visibilidad y el impacto de nuestras iniciativas.</t>
  </si>
  <si>
    <t>p</t>
  </si>
  <si>
    <t>Hoja de Vida Indicadores Plan de Acción 2023 - IV TRIMESTRE</t>
  </si>
  <si>
    <t>Responsable Seguimiento</t>
  </si>
  <si>
    <t>Resultado de IV Trimestre</t>
  </si>
  <si>
    <t xml:space="preserve">10. Gestión de Recursos Financieros
</t>
  </si>
  <si>
    <t xml:space="preserve">Mantener el control de Recursos Financieros a través de la Gestión y Seguimiento Continuo.
</t>
  </si>
  <si>
    <t>Eficiencia</t>
  </si>
  <si>
    <t>Disminución</t>
  </si>
  <si>
    <t>Seguimiento y Control a la Ejecución de Proyectos</t>
  </si>
  <si>
    <t xml:space="preserve"> (Ingresos-Costo directo de los proyectos / Valor antes de IVA de los proyectos)</t>
  </si>
  <si>
    <t>Eliana Milena Sanabria Gomez</t>
  </si>
  <si>
    <t>Mantener el margen de contribución de las ventas de las líneas de negocio que garanticen el cubrimiento del gasto fijo de operación y funcionamiento en un 22%</t>
  </si>
  <si>
    <t>El margen de contribución a septiembre de 2024, se situa en 22%, esto obedece al registro del costo asociado a la ejecucion de los proyectos vs el ingreso generado de dichos proyectos en trimestres diferentes, se espera que dicho indicador se nivele en el siguiente periodo.</t>
  </si>
  <si>
    <t>Estados financieros a Septiembre/2024</t>
  </si>
  <si>
    <t>Seguimiento y control a la ejecucion de proyectos</t>
  </si>
  <si>
    <t>Economía</t>
  </si>
  <si>
    <t>Gasto de Administración</t>
  </si>
  <si>
    <t>Gastos de Administración vigencia actual-Gastos de Administración de la vigencia anterior / Gastos de administración de la vigencia anterior.</t>
  </si>
  <si>
    <t>Incremento del Gasto de Administración &lt;0=16%</t>
  </si>
  <si>
    <t>El gasto de administración para el tercer trimestre de la vigencia 2024 frente al mismo periodo de la vigencia 2023 se incrementó en un 21%, teniendo en cuenta el cobro de los honorarios de los contratistas, pólizas de los contratos suscritos durante el periodo e impuesto de ICA,</t>
  </si>
  <si>
    <t>Gastos de administracion</t>
  </si>
  <si>
    <t>Proceso</t>
  </si>
  <si>
    <t>Gestión de Cartera</t>
  </si>
  <si>
    <t>(Saldo cartera vencida durante el periodo / Total Facturación del periodo) * 100</t>
  </si>
  <si>
    <t>Gina Rocio Sanchez Paez</t>
  </si>
  <si>
    <t xml:space="preserve">Porcentaje de Cartera Vencida &lt;0=1% </t>
  </si>
  <si>
    <t>Actualmente se encuentra vencido el valor de $1,250 MM, dicho valor está representado principalmente  en facturas de los clientes MINISTERIO DE CULTURA Y FEDERACION COLOMBIANA DE  MUNICIPIOS. El vencimiento es inferior a 30 días y se estima su recaudo durante el mes de octubre de 2024.</t>
  </si>
  <si>
    <t>segumiento flujo de caja</t>
  </si>
  <si>
    <t>Gestion de cartera</t>
  </si>
  <si>
    <t>Seguimiento al Flujo de Caja</t>
  </si>
  <si>
    <t xml:space="preserve"> (Número de informes de Flujo de Caja entregados a la Gerencia en el periodo actual / Meta de informes de Flujo de Caja entregados a la Gerencia Proyectados para la vigencia actual) *  100</t>
  </si>
  <si>
    <t>12 Informes Anuales de Gerencia</t>
  </si>
  <si>
    <t>Durante el tercer trimestre se realizarón tres reuniones de flujo de caja,donde se proyectaron los ingresos y gastos estimados de cada periodo</t>
  </si>
  <si>
    <t>Archivo Consolidado Flujo de Caja</t>
  </si>
  <si>
    <t>Seguimiento al Flujo de caja</t>
  </si>
  <si>
    <t xml:space="preserve">11. Posicionamiento Comercial
</t>
  </si>
  <si>
    <t>Hacer posicionamiento de marca en eventos del sector audiovisual.</t>
  </si>
  <si>
    <t>Presencia de marca en eventos del sector virtuales y/o presenciales</t>
  </si>
  <si>
    <t>(Numero de eventos asistidos / Numero de eventos proyectados) *100</t>
  </si>
  <si>
    <t xml:space="preserve">Cindy Ariza Ahumada </t>
  </si>
  <si>
    <t>Asistir al menos a 10 eventos del  sector, culturales y comerciales a nivel nacional durante la vigencia.</t>
  </si>
  <si>
    <t>Para el tercer trimestre del 2024 se conto con presencia de la marca en 4 eventos culturales como: BAM, ComicCon, Festival de Cine de Infancia y Adolescencia Cumpliendo, Activación del mes del Padre y Festival de Bambuco en Neiva asi con la meta prevista durante la vigencia 2024</t>
  </si>
  <si>
    <t>TERCER TRIMESTRE</t>
  </si>
  <si>
    <t>21. Presencia de marca en eventos del sector virtual o presencial.xls</t>
  </si>
  <si>
    <t>Desarrollar herramientas de seguimiento de la satisfacción de los clientes (CRM)</t>
  </si>
  <si>
    <t>Satisfaccion del cliente.</t>
  </si>
  <si>
    <t>85 % promedios de la calificación de las encuestas aplicadas</t>
  </si>
  <si>
    <t>Aplicar una encuesta de satisfacción del cliente dos (2) veces al año. Con un resultado de puntuación mayor o igual al 85%</t>
  </si>
  <si>
    <t>N/A</t>
  </si>
  <si>
    <t xml:space="preserve">Dicha encuesta se realiza en el segudo y cuarto trimestre del año </t>
  </si>
  <si>
    <t>22. Satisfacció al cliente.xls</t>
  </si>
  <si>
    <t xml:space="preserve">12. Portafolio de Servicios
</t>
  </si>
  <si>
    <t>Aumentar en un 20% las alianzas estratégicas suscritas por la entidad para difusión de contenidos y participación de eventos.</t>
  </si>
  <si>
    <t>Suscripción de alianzas</t>
  </si>
  <si>
    <t>(Número de alianzas suscritas / Número de alianzas proyectadas ) * 100</t>
  </si>
  <si>
    <t>Semestral</t>
  </si>
  <si>
    <t>Celebrar cincuenta y cinco (55) alianzas estratégicas durante la vigencia.</t>
  </si>
  <si>
    <t>Para el tercer trimestre del 2024 se suscribieron 19 alianzas de acuerdo a la necesidad de la entidad cumpliendo con la meta prevista para la vigencia 2024.</t>
  </si>
  <si>
    <t>ALIANZAS 2024</t>
  </si>
  <si>
    <t>23. Suscripción de alianzas.xls</t>
  </si>
  <si>
    <t>Mantener el 80% de los ingresos por ventas por prestación de servicios con respecto a la vigencia anterior.</t>
  </si>
  <si>
    <t>Ingresos por ventas de prestación de servicios.</t>
  </si>
  <si>
    <t>(Ingresos por ventas por prestación de servicios  en la vigencia actual / 80% de los ingresos por ventas por prestación de servicios  de la vigencia anterior) * 100</t>
  </si>
  <si>
    <t>Para la vigencia 2024 la  meta para ingresos por concepto de ventas  a través de contratos, convenios interadministrativos y ordenes de pauta  es por la suma de $ 43.373.467.735</t>
  </si>
  <si>
    <t xml:space="preserve">Para el tercer trimestre se suscribieron Contratos, convenios y resoluciones por la suma de $32.261.456.295 cumpliendo la meta 
</t>
  </si>
  <si>
    <t>CONTRATOS O PROYECTOS 2024 TEVEANDINA SAS.xlsx</t>
  </si>
  <si>
    <t>24. Ingreso por ventas de prestación de servicios.xls</t>
  </si>
  <si>
    <t>Aumentar la cantidad de clientes mediante una estrategia de servicios para captar en esta vigencia al menos dos clientes nuevos</t>
  </si>
  <si>
    <t>Cantidad de clientes nuevos.</t>
  </si>
  <si>
    <t>6 clientes nuevos para la vigencia 2024.</t>
  </si>
  <si>
    <t>Aumentar en 6 clientes nuevos  o que no hayan estado vinculados con la entidad en la vigencia anterior.</t>
  </si>
  <si>
    <t>Durante el tercer trimestre tuvimos clientes nuevos, como: TRANSMILENIO S.A.,  FONDO ROTATORIO DEL MINISTERIO DE RELACIONES EXTERIORES, FONDO NACIONAL DEL AHORRO y SENA dando cumplimiento al indicador planteado para la vigencia en curso</t>
  </si>
  <si>
    <t>CONTRATOS O PROYECTOS 2024 TEVEANDINA SAS.xlsx (sharepoint.com)</t>
  </si>
  <si>
    <t>25. Cantidad de clientes nuevos.xls</t>
  </si>
  <si>
    <t xml:space="preserve">13. Fortalecimiento y Apropiación del MIPG
</t>
  </si>
  <si>
    <t xml:space="preserve">Fortalecernos organizacionalmente mediante el MIPG
</t>
  </si>
  <si>
    <t>Avance MIPG</t>
  </si>
  <si>
    <r>
      <t>(Resultado MIPG para la vigencia actual / Resultado MIPG proyectado</t>
    </r>
    <r>
      <rPr>
        <sz val="9"/>
        <color rgb="FF000000"/>
        <rFont val="Century Gothic"/>
        <family val="2"/>
      </rPr>
      <t>)</t>
    </r>
  </si>
  <si>
    <t>Victor Pinzón</t>
  </si>
  <si>
    <t>Alcanzar un 85% en el nivel de avance de la implementación del Modelo Integrado de Planeación y Gestión - MIPG.</t>
  </si>
  <si>
    <t>30/09/2024</t>
  </si>
  <si>
    <t xml:space="preserve">El Canal ha logrado un Indice de Desempeño Institucional de 85,1 puntos, reflejando un cumplimiento de la meta </t>
  </si>
  <si>
    <t>https://canaltrece-my.sharepoint.com/:f:/g/personal/ahoyos_canaltrece_com_co/Ep50gtLNq3hDqKzEVTsebr4BkJYiWflUUvG8MF2L0iyZbg?e=P2WsUB</t>
  </si>
  <si>
    <t>26. Avance MIPG.xlsx</t>
  </si>
  <si>
    <t>Divulgaciones Anuales</t>
  </si>
  <si>
    <t>(#de sensibilizaciones sobre las acciones realizadas desde el MIPG de la entidad en el periodo actual / Meta de sensibilizaciones sobre el MIPG de la entidad establecido para el periodo) * 100</t>
  </si>
  <si>
    <t>Realizar 14 Divulgaciones internas sobre el MIPG de la entidad.</t>
  </si>
  <si>
    <t xml:space="preserve">Durante el trimestre se realizaron 13 socializaciones </t>
  </si>
  <si>
    <t>https://canaltrece-my.sharepoint.com/my?login_hint=ahoyos%40canaltrece%2Ecom%2Eco&amp;id=%2Fpersonal%2Fahoyos%5Fcanaltrece%5Fcom%5Fco%2FDocuments%2FPublicaciones%20en%20Viva%20Engage%20MIPG%20%281%29%2Epdf&amp;parent=%2Fpersonal%2Fahoyos%5Fcanaltrece%5Fcom%5Fco%2FDocuments</t>
  </si>
  <si>
    <t>27,Piezas publicadas</t>
  </si>
  <si>
    <t xml:space="preserve">14. Marco Estratégico, Seguimiento y Control
</t>
  </si>
  <si>
    <t>Realizar despliegue del Marco Estratégico</t>
  </si>
  <si>
    <t xml:space="preserve">Cumplimiento del Despliegue del Marco Estratégico
</t>
  </si>
  <si>
    <t xml:space="preserve"> (# de seguimientos del plan de acción entregados a la Gerencia y comité institucional en la vigencia  actual / Meta de informes de seguimientos del plan de acción a entregados a la Gerencia y comité institucional Proyectados para </t>
  </si>
  <si>
    <t>Realizar un 75% del despliegue del Marco Estratégico para la vigencia 2024 con un mínimo de 5 seguimientos anuales.</t>
  </si>
  <si>
    <t>Seguimiento al reporte de los avances del cumplimiento de los indicadores del Plan de Acción 2024, III trimestre.</t>
  </si>
  <si>
    <t>Hoja de Vida Indicadores Plan de Acción III Trimestre 2024.xlsx</t>
  </si>
  <si>
    <t>28. Cumplimiento del despliegue del marco estratégico.xlsx</t>
  </si>
  <si>
    <t>Realizar seguimiento y control a la Gestión</t>
  </si>
  <si>
    <t>Cumplimiento Plan Anual de Auditorias y Seguimientos</t>
  </si>
  <si>
    <t># de actividades del Plan Anual de Auditorias y Seguimientos realizadas en el periodo actual / Meta de actividades del Plan Anual de Auditorias y Seguimientos establecida para la vigencia) * 100</t>
  </si>
  <si>
    <t xml:space="preserve">Carlos Alvarez </t>
  </si>
  <si>
    <t>Cumplir con el 90% del Plan Anual de Auditorias y Seguimientos aprobado por el CICCI</t>
  </si>
  <si>
    <t>En el plan anual de auditoría se programaron para la vigencia 2024 un total de 72 acciones de las cuales la oficina de CI desarrolló a fecha de corte (56). Lo que equivale al 77,8% del plan anual de auditoria. Estas corresponden a la rendición de informes internos y externos y la realización de evaluaciones, seguimientos y auditorias de gestión y resultados</t>
  </si>
  <si>
    <t>29. Cumplimiento Plan Anual de Auditorias y seguimientos.xls</t>
  </si>
  <si>
    <t xml:space="preserve">15. Planes de Fortalecimiento TIC
</t>
  </si>
  <si>
    <t>Contribuir desde las TIC al fortalecimiento del Desempeño Organizacional</t>
  </si>
  <si>
    <t>Seguridad de la Información</t>
  </si>
  <si>
    <t>(Cumplimiento de las actividades del Cronograma del Plan Maestro de Seguridad en el trimestre/ Actividades proyectadas del Cronograma Plan Maestro de Seguridad en el trimestre) *100</t>
  </si>
  <si>
    <t xml:space="preserve">Camilo Andrés Beltran </t>
  </si>
  <si>
    <t>Dar cumplimiento al 90% de las actividades planteadas en el Plan Maestro de Seguridad de la Información durante la vigencia 2024</t>
  </si>
  <si>
    <t xml:space="preserve">•	Ajuste y armonización del MSPI para el 2024
•	Desarrollo y seguimiento arquitectura empresarial Versión 2 MINTIC
•	Piezas de Concientización de seguridad de la información, buscando fortalecimiento y concientización empresarial.
•	Ciclo (VA) PM Gestión de tecnologías convergentes a nivel de SGSI 2024
•	Ajuste, armonización y actualización de las políticas específicas de Seguridad de la información
•	Biblioteca Documental SGSI 2024
•	Ciclo (VA) (Sistema de seguridad perimetral (firewall)
•	Creación y Actualización de, procedimientos, manuales, guías.
•	Remediaciones del Observaciones de auditoría y mejoramiento del PM.
•	Ciclo (PH) proyectos de seguridad de la información 2024-2025
</t>
  </si>
  <si>
    <t>Sistema de Gestión de Seguridad de la Información</t>
  </si>
  <si>
    <t>30. Seguridad de la información.xlsx</t>
  </si>
  <si>
    <t>Diseño de productos tecnológicos para el fortalecimiento del portafolio de servicios del canal.</t>
  </si>
  <si>
    <t>(No. de productos o servicios planeados / No. de productos o servicios tecnológicos diseñados)*100</t>
  </si>
  <si>
    <t>Diseñar cuatro (4) productos o servicios tecnológicos.</t>
  </si>
  <si>
    <t>alquiler de equipos
alquiler de impresoras
seguridad perimetral
impresora de carnet
GLPI Plugin INVENTORY
Gesproy
Renovacion de licenciamiento ofice 365</t>
  </si>
  <si>
    <t>productos y servicios</t>
  </si>
  <si>
    <t>31. Diseño de productos tecnologicos para el fortalecimiento del portafolio de servicios del canal.xls</t>
  </si>
  <si>
    <t>Renovación tecnológica y transformación digital</t>
  </si>
  <si>
    <t>(No. Proyectos elaborados según lo dispuesto en el PETIC/No. Proyectos relacionados en el PETIC)*100</t>
  </si>
  <si>
    <t>Elaborar mínimo el 40% de los proyectos relacionados en el PETIC</t>
  </si>
  <si>
    <t xml:space="preserve">Proyecto de Sede Electronica Fase III
Proyecto de Herramienta Mineria de Datos Audiencias-Procesos 
Proyecto de Herramienta para la emisión de certificados contractuales
Proyecto de Arquitectura Empresarial Fase III
Proyecto de Proyectos TIC InHouse 
Proyecto de Mejoramiento infraestructura TI, redes, servicios, comunicaciones 
Proyecto de Actualización tecnología en producción y emisión audiovisual transmedia </t>
  </si>
  <si>
    <t>https://canaltrece.sharepoint.com/:f:/s/GestindeTecnologaConvergente/EvyhW-lgsLxJt09aW7uRVqwBar70xQJZ2a8fW8VUQiGH2g?e=o3iOor</t>
  </si>
  <si>
    <t>32. Renovación técnologica y transformación digital.xls</t>
  </si>
  <si>
    <t xml:space="preserve">16. Plan Estratégico de Talento Humano
</t>
  </si>
  <si>
    <t>Direccionar el fortalecimiento de la dimensión humana por medio de la capacitación, bienestar, incentivos, flexibilidad laboral y el SGSST</t>
  </si>
  <si>
    <t>Fortalecimiento de competencias laborales</t>
  </si>
  <si>
    <t># de capacitaciones ejecutadas en el PIC para el periodo evaluado/ # de capacitaciones proyectadas en el PIC para periodo evaluado.</t>
  </si>
  <si>
    <t>Nancy Viviana Bustos</t>
  </si>
  <si>
    <t xml:space="preserve">Ejecutar el 100% del Plan Institucional de Capacitación.
</t>
  </si>
  <si>
    <t xml:space="preserve">No, se da cumplimiento a las capacitaciones que tienen como objetivo, la respuesta ante emergencia ya que no ha sido posible la conformación de la Brigada de emergencias </t>
  </si>
  <si>
    <t>SG-SST 2024</t>
  </si>
  <si>
    <t>33. Fortalecimiento de competencias laborales.xls</t>
  </si>
  <si>
    <t>Estándares del SGSST</t>
  </si>
  <si>
    <t xml:space="preserve">(Actividades ejecutadas del Cronograma del SGSST / Actividades proyectadas del Cronograma del SGSST en el periodo) *100 </t>
  </si>
  <si>
    <t>Implementar y dar cumplimiento al 100% de los estándares mínimos para el SGSST</t>
  </si>
  <si>
    <t>No, se da cumplimiento a las capacitaciones que tienen como objetivo, la respuesta ante emergencia ya que no ha sido posible la conformación de la Brigada de emergencias</t>
  </si>
  <si>
    <t>34. Estándares del SGSST.xls</t>
  </si>
  <si>
    <t xml:space="preserve">17. Transparencia, Participación y Servicio al Ciudadano
</t>
  </si>
  <si>
    <t>Fortalecer la gestión estratégica desde la Transparencia y Acceso a la Información Pública</t>
  </si>
  <si>
    <t>Índice de Transparencia Activa</t>
  </si>
  <si>
    <t xml:space="preserve">Reporte </t>
  </si>
  <si>
    <t>90% en cumplimiento del Índice de Transparencia Activa</t>
  </si>
  <si>
    <t>Se repoto el ITA 2024 el 30 de julio de 2024, con autoevaluación del 100%, pendiente resultado de auditoria PGN</t>
  </si>
  <si>
    <t>https://canaltrece-my.sharepoint.com/:f:/g/personal/ahoyos_canaltrece_com_co/EqBVqbfRfQdHhzzU8h_2OVEBwivAXaGfByhIP_X5UUC12A?e=UIgX7N</t>
  </si>
  <si>
    <t>35. Índice de transparencia activa.xls</t>
  </si>
  <si>
    <t xml:space="preserve">Plan Ambiental </t>
  </si>
  <si>
    <t>(Actividades ejecutadas del Cronograma del Plan de Gestión Ambiental / Actividades proyectadas del Plan de Gestión Ambiental en el  trimestre) *100</t>
  </si>
  <si>
    <t>Implementar y dar cumplimiento al 90 % del Plan de Gestión Ambiental</t>
  </si>
  <si>
    <t>36. Plan Ambiental.xls</t>
  </si>
  <si>
    <t>Apropiación PQRSD</t>
  </si>
  <si>
    <t># de PQRSD contestadas en término y de fondo en el periodo / # de PQRSD recibidas en el periodo</t>
  </si>
  <si>
    <t>Jonathan Nieto Piedras</t>
  </si>
  <si>
    <t>Brindar un 100% de respuestas oportunas y apropiadas a PQRSD</t>
  </si>
  <si>
    <t>La entidad ha dado cumplimento con un total de 68 respuestas, dentro de los términos establecidos por la Ley 1755 de 2015. representado en el 99%, encontrandosé 1 pendiente la cual se encuentra dentro del término legal.</t>
  </si>
  <si>
    <t>https://canaltrece.sharepoint.com/:x:/r/sites/AdministrativaTrece/_layouts/15/Doc.aspx?sourcedoc=%7BF3EB161F-E956-4239-BD3A-12228E338AB6%7D&amp;file=BASE%20PQRSD%202024.xlsm&amp;action=default&amp;mobileredirect=true</t>
  </si>
  <si>
    <t>37. Apropiación PQRSD.xlsx</t>
  </si>
  <si>
    <t>18. Innovacón y Gestión del Conociemiento</t>
  </si>
  <si>
    <t>Implementación del proceso de Innovación y Gestión del Conocimiento</t>
  </si>
  <si>
    <t>Innovación y Gestión del Conocimiento</t>
  </si>
  <si>
    <t>(Numero de proyectos ejecutados y entregados en el periodo / Número de proyectos de innovación proyectados en el periodo) *100</t>
  </si>
  <si>
    <t>Implementar el 75% del Proceso de Innovación y Gestión del Conocimiento</t>
  </si>
  <si>
    <t>Evidencias de actividades a partir del cuarto trimestre de la vigencia</t>
  </si>
  <si>
    <t>no aplica</t>
  </si>
  <si>
    <t>38. Innovación y gestión del conocimiento.xls</t>
  </si>
  <si>
    <t xml:space="preserve">19. Plan de Comunicación Organizacional </t>
  </si>
  <si>
    <t xml:space="preserve">Fortalecernos organizacionalmente mediante un plan de comunicación organizacional
</t>
  </si>
  <si>
    <t>Comunicaciones de los Procesos Internos
(Impactos de comunicaciones internas)</t>
  </si>
  <si>
    <t xml:space="preserve">(Número de impactos de comunicación interna en el periodo de la vigencia actual / Número de impactos de comunicación interna esperado en el periodo) *100 </t>
  </si>
  <si>
    <t xml:space="preserve">Mantener un margen de tolerancia de + o - 10% en Comunicaciones interna de los Procesos Internos con respecto a la vigencia anterior
</t>
  </si>
  <si>
    <t>Se esperaba tener mayor número de impactos durante el tercer trimestre debido al cumpleaños del canal en septiembre y las diferentes actividades que se programaron durante el trimestre. Se cumplio con el objetivo y  se mantuvo el margen de + o - el 10%  establecido en la fórmula.</t>
  </si>
  <si>
    <t>Tablas de contenido comunicaciones 2024 Indicadores.xlsx</t>
  </si>
  <si>
    <t>39. Comunicaciones de los procesos internos.xlsx</t>
  </si>
  <si>
    <t>J</t>
  </si>
  <si>
    <t>Contribuir al fortalecimiento de la defensa jurídica mediante la medición de la política de daño antijurídico</t>
  </si>
  <si>
    <t>Política de Daño Antijurídico</t>
  </si>
  <si>
    <t>(Actividades ejecutadas del Cronograma de la Política de Daño Antijurídico en el periodo / Actividades proyectadas de la Política de Plan de Daño Antijurídico en el periodo) *100</t>
  </si>
  <si>
    <t>Dar cumplimiento al 100% de la Política de Daño Antijurídico</t>
  </si>
  <si>
    <t>Para el período de seguimeinto no se tenían programdas capacitaciones. Sin embargo, se envió la invitación  a los supervisores de planta y de apoyo de la entidad para la capacitación programada  el 01 de octubre de 2024 por la Agencia Nacional de Defensa Jurídica del Estado Tema tratado:  Supervisión e interventoría de contratos</t>
  </si>
  <si>
    <t>https://canaltrece.sharepoint.com/sites/AdministrativaTrece/Jurdica/Forms/AllItems.aspx?id=%2Fsites%2FAdministrativaTrece%2FJurdica%2FEVIDENCIAS%20PLAN%20DE%20ACCI%C3%93N%202024%2FACTA%20CAPACITACI%C3%93N%20SUPERVISI%C3%93N%20E%20INTERVENCI%C3%93N%20DE%20CONTRATOS%2Epdf&amp;viewid=d63ab040%2D0ebf%2D4a5e%2D83e1%2D22bd4510cb1d&amp;parent=%2Fsites%2FAdministrativaTrece%2FJurdica%2FEVIDENCIAS%20PLAN%20DE%20ACCI%C3%93N%202024</t>
  </si>
  <si>
    <t>40. Política de daño antijurídico.xls</t>
  </si>
  <si>
    <t xml:space="preserve">21. Comité de Conciliación </t>
  </si>
  <si>
    <t>Análisis jurídico de los casos específicos donde procede o no, la conciliación de la conformidad de la normatividad legal y existente para el caso concreto</t>
  </si>
  <si>
    <t>Comité de Conciliación</t>
  </si>
  <si>
    <t>(Actividades ejecutadas previstas en Plan de Acción y Cronograma del Comité de conciliación / Actividades previstas en Plan de Acción y Cronograma del Comité de conciliación)*100</t>
  </si>
  <si>
    <t>Dar cumplimiento al 100% de los Comités de Conciliación</t>
  </si>
  <si>
    <t>Se llevaron a cabo 2 comités por mes para un total de 6 sesiones,  dando cumplimiento a establecido Decreto 1716 de 2009, artículo 18 ; incorporado en el Decreto 1069 de 2015 en el ARTÍCULO 2.2.4.3.1.2.4.</t>
  </si>
  <si>
    <t>https://canaltrece.sharepoint.com/sites/juridica/Actas%20Comites/Forms/AllItems.aspx?id=%2Fsites%2Fjuridica%2FActas%20Comites%2FCOMIT%C3%89%20DE%20CONCILIACI%C3%93N%2F10%2E%20ACTAS%20DE%20COMIT%C3%89%20DE%20CONCILIACI%C3%93N%202024&amp;p=true&amp;ga=1</t>
  </si>
  <si>
    <t>41. Comité de conciliación.xls</t>
  </si>
  <si>
    <t>22. Liderazgo</t>
  </si>
  <si>
    <t>Fortalecer la gestión organizacional mediante la implementación del Modelo de Liderazgo</t>
  </si>
  <si>
    <t>Modelo de Liderazgo</t>
  </si>
  <si>
    <t>(Cumplimiento de las actividades del Cronograma de Implementación del Modelo de Liderazgo en el periodo / Actividades proyectadas del Cronograma de Implementación del Modelo de Liderazgo en el periodo) *100</t>
  </si>
  <si>
    <t>Realizar un avance del 60% en la Implementación del Modelo de Liderazgo</t>
  </si>
  <si>
    <t>Durante el trimestre la Oficina de Planeación presentó la propuesta relacionada con un Modelo de Liderazgo Integral y Tranformador, basado en el Plan Estratégico de Talento Humano del MinTic. La propuesta está dirigida al fortalecimiento del desarrollo personal de los funcionarios y colaboradores del Canal y su adqusición de habilidades y conocimientos del medio técnilogico y la innovación. fue aprobada en comité.</t>
  </si>
  <si>
    <t>modelo de liderazgo</t>
  </si>
  <si>
    <t>42. Modelo de Liderazgo.xls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</si>
</sst>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409]* #,##0_ ;_-[$$-409]* \-#,##0\ ;_-[$$-409]* &quot;-&quot;??_ ;_-@_ "/>
  </numFmts>
  <fonts count="3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i/>
      <sz val="14"/>
      <color theme="1"/>
      <name val="Calibri"/>
      <family val="2"/>
      <scheme val="minor"/>
    </font>
    <font>
      <sz val="8"/>
      <name val="Calibri"/>
      <family val="2"/>
      <scheme val="minor"/>
    </font>
    <font>
      <sz val="14"/>
      <color theme="1"/>
      <name val="Calibri"/>
      <family val="2"/>
      <scheme val="minor"/>
    </font>
    <font>
      <u/>
      <sz val="11"/>
      <color theme="10"/>
      <name val="Calibri"/>
      <family val="2"/>
      <scheme val="minor"/>
    </font>
    <font>
      <sz val="8"/>
      <color theme="0"/>
      <name val="Calibri"/>
      <family val="2"/>
      <scheme val="minor"/>
    </font>
    <font>
      <sz val="8"/>
      <color rgb="FF000000"/>
      <name val="Calibri"/>
      <family val="2"/>
      <scheme val="minor"/>
    </font>
    <font>
      <b/>
      <i/>
      <sz val="14"/>
      <color rgb="FF000000"/>
      <name val="Calibri"/>
      <family val="2"/>
    </font>
    <font>
      <b/>
      <sz val="14"/>
      <color theme="1"/>
      <name val="Calibri"/>
      <family val="2"/>
      <scheme val="minor"/>
    </font>
    <font>
      <b/>
      <sz val="16"/>
      <color theme="1"/>
      <name val="Calibri"/>
      <family val="2"/>
      <scheme val="minor"/>
    </font>
    <font>
      <b/>
      <sz val="10"/>
      <color theme="1"/>
      <name val="Calibri"/>
      <family val="2"/>
      <scheme val="minor"/>
    </font>
    <font>
      <sz val="9"/>
      <color theme="1"/>
      <name val="Calibri"/>
      <family val="2"/>
      <scheme val="minor"/>
    </font>
    <font>
      <sz val="9"/>
      <color rgb="FF000000"/>
      <name val="Calibri"/>
      <family val="2"/>
    </font>
    <font>
      <sz val="9"/>
      <color rgb="FF000000"/>
      <name val="Calibri"/>
      <family val="2"/>
      <scheme val="minor"/>
    </font>
    <font>
      <u/>
      <sz val="9"/>
      <color theme="10"/>
      <name val="Calibri"/>
      <family val="2"/>
      <scheme val="minor"/>
    </font>
    <font>
      <sz val="9"/>
      <name val="Calibri"/>
      <family val="2"/>
      <scheme val="minor"/>
    </font>
    <font>
      <sz val="9"/>
      <color rgb="FF000000"/>
      <name val="Arial"/>
      <family val="2"/>
    </font>
    <font>
      <sz val="9"/>
      <color rgb="FF000000"/>
      <name val="Century Gothic"/>
      <family val="2"/>
    </font>
    <font>
      <sz val="9"/>
      <color theme="1"/>
      <name val="Calibri"/>
      <family val="2"/>
    </font>
    <font>
      <sz val="9"/>
      <color rgb="FF000000"/>
      <name val="Aptos Narrow"/>
    </font>
    <font>
      <sz val="9"/>
      <color rgb="FF000000"/>
      <name val="Calibri"/>
    </font>
    <font>
      <sz val="9"/>
      <color rgb="FF000000"/>
      <name val="Calibri"/>
      <scheme val="minor"/>
    </font>
    <font>
      <u/>
      <sz val="9"/>
      <color rgb="FF0563C1"/>
      <name val="Calibri"/>
      <family val="2"/>
    </font>
    <font>
      <sz val="8"/>
      <color rgb="FF000000"/>
      <name val="Calibri"/>
    </font>
    <font>
      <sz val="9"/>
      <color rgb="FFFF0000"/>
      <name val="Calibri"/>
      <scheme val="minor"/>
    </font>
    <font>
      <sz val="9"/>
      <color theme="1"/>
      <name val="Calibri"/>
      <scheme val="minor"/>
    </font>
    <font>
      <sz val="9"/>
      <color rgb="FF000000"/>
      <name val="Calibri"/>
      <charset val="1"/>
    </font>
  </fonts>
  <fills count="5">
    <fill>
      <patternFill patternType="none"/>
    </fill>
    <fill>
      <patternFill patternType="gray125"/>
    </fill>
    <fill>
      <patternFill patternType="solid">
        <fgColor theme="0"/>
        <bgColor indexed="64"/>
      </patternFill>
    </fill>
    <fill>
      <patternFill patternType="solid">
        <fgColor rgb="FFFF9933"/>
        <bgColor indexed="64"/>
      </patternFill>
    </fill>
    <fill>
      <patternFill patternType="solid">
        <fgColor rgb="FFFFCC66"/>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top/>
      <bottom style="thin">
        <color indexed="64"/>
      </bottom>
      <diagonal/>
    </border>
    <border>
      <left style="thin">
        <color rgb="FF000000"/>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84">
    <xf numFmtId="0" fontId="0" fillId="0" borderId="0" xfId="0"/>
    <xf numFmtId="0" fontId="0" fillId="0" borderId="0" xfId="0" applyAlignment="1">
      <alignment vertical="center" wrapText="1"/>
    </xf>
    <xf numFmtId="0" fontId="0" fillId="0" borderId="0" xfId="0"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wrapText="1"/>
    </xf>
    <xf numFmtId="9" fontId="0" fillId="0" borderId="0" xfId="0" applyNumberFormat="1"/>
    <xf numFmtId="0" fontId="0" fillId="0" borderId="0" xfId="0" applyAlignment="1">
      <alignment horizontal="center" vertical="center"/>
    </xf>
    <xf numFmtId="0" fontId="0" fillId="0" borderId="0" xfId="0" applyAlignment="1">
      <alignment vertical="center"/>
    </xf>
    <xf numFmtId="0" fontId="2" fillId="3" borderId="1" xfId="0"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protection locked="0"/>
    </xf>
    <xf numFmtId="49" fontId="2" fillId="3" borderId="1" xfId="0" applyNumberFormat="1" applyFont="1" applyFill="1" applyBorder="1" applyAlignment="1" applyProtection="1">
      <alignment horizontal="center" vertical="center" wrapText="1" shrinkToFit="1"/>
      <protection locked="0"/>
    </xf>
    <xf numFmtId="14" fontId="2" fillId="3" borderId="1" xfId="0" applyNumberFormat="1" applyFont="1" applyFill="1" applyBorder="1" applyAlignment="1" applyProtection="1">
      <alignment horizontal="center" vertical="center" wrapText="1"/>
      <protection locked="0" hidden="1"/>
    </xf>
    <xf numFmtId="9" fontId="2" fillId="3" borderId="1" xfId="1" applyFont="1" applyFill="1" applyBorder="1" applyAlignment="1" applyProtection="1">
      <alignment horizontal="center" vertical="center" wrapText="1"/>
      <protection locked="0" hidden="1"/>
    </xf>
    <xf numFmtId="49" fontId="2" fillId="3" borderId="12" xfId="0" applyNumberFormat="1" applyFont="1" applyFill="1" applyBorder="1" applyAlignment="1" applyProtection="1">
      <alignment horizontal="center" vertical="center" wrapText="1"/>
      <protection locked="0"/>
    </xf>
    <xf numFmtId="49" fontId="15" fillId="0" borderId="9" xfId="0" applyNumberFormat="1" applyFont="1" applyBorder="1" applyAlignment="1" applyProtection="1">
      <alignment horizontal="center" vertical="center" wrapText="1" shrinkToFit="1"/>
      <protection locked="0"/>
    </xf>
    <xf numFmtId="0" fontId="16" fillId="2" borderId="9" xfId="0" applyFont="1" applyFill="1" applyBorder="1" applyAlignment="1">
      <alignment horizontal="center" vertical="center" wrapText="1"/>
    </xf>
    <xf numFmtId="14" fontId="17" fillId="0" borderId="9" xfId="0" applyNumberFormat="1" applyFont="1" applyBorder="1" applyAlignment="1">
      <alignment horizontal="center" vertical="center"/>
    </xf>
    <xf numFmtId="14" fontId="15" fillId="0" borderId="9" xfId="0" applyNumberFormat="1" applyFont="1" applyBorder="1" applyAlignment="1" applyProtection="1">
      <alignment horizontal="center" vertical="center"/>
      <protection locked="0"/>
    </xf>
    <xf numFmtId="9" fontId="15" fillId="0" borderId="9" xfId="1" applyFont="1" applyFill="1" applyBorder="1" applyAlignment="1" applyProtection="1">
      <alignment horizontal="center" vertical="center"/>
    </xf>
    <xf numFmtId="49" fontId="15" fillId="0" borderId="6" xfId="0" applyNumberFormat="1" applyFont="1" applyBorder="1" applyAlignment="1" applyProtection="1">
      <alignment horizontal="center" vertical="center" wrapText="1" shrinkToFit="1"/>
      <protection locked="0"/>
    </xf>
    <xf numFmtId="0" fontId="16" fillId="2" borderId="6" xfId="0" applyFont="1" applyFill="1" applyBorder="1" applyAlignment="1">
      <alignment horizontal="center" vertical="center" wrapText="1"/>
    </xf>
    <xf numFmtId="0" fontId="15" fillId="0" borderId="6" xfId="1" applyNumberFormat="1" applyFont="1" applyFill="1" applyBorder="1" applyAlignment="1">
      <alignment horizontal="center" vertical="center"/>
    </xf>
    <xf numFmtId="9" fontId="15" fillId="0" borderId="6" xfId="1" applyFont="1" applyFill="1" applyBorder="1" applyAlignment="1" applyProtection="1">
      <alignment horizontal="center" vertical="center"/>
    </xf>
    <xf numFmtId="0" fontId="15" fillId="0" borderId="6" xfId="0" applyFont="1" applyBorder="1" applyAlignment="1" applyProtection="1">
      <alignment horizontal="center" vertical="center" wrapText="1" shrinkToFit="1"/>
      <protection locked="0"/>
    </xf>
    <xf numFmtId="0" fontId="15" fillId="0" borderId="6" xfId="1" applyNumberFormat="1" applyFont="1" applyFill="1" applyBorder="1" applyAlignment="1" applyProtection="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10" fontId="0" fillId="0" borderId="0" xfId="1" applyNumberFormat="1" applyFont="1" applyFill="1" applyAlignment="1">
      <alignment horizontal="center" vertical="center"/>
    </xf>
    <xf numFmtId="0" fontId="17" fillId="0" borderId="6" xfId="2" applyFont="1" applyFill="1" applyBorder="1" applyAlignment="1">
      <alignment horizontal="center" vertical="center"/>
    </xf>
    <xf numFmtId="3" fontId="15" fillId="0" borderId="6" xfId="1" applyNumberFormat="1" applyFont="1" applyFill="1" applyBorder="1" applyAlignment="1" applyProtection="1">
      <alignment horizontal="center" vertical="center"/>
    </xf>
    <xf numFmtId="9" fontId="17" fillId="0" borderId="6" xfId="1" applyFont="1" applyFill="1" applyBorder="1" applyAlignment="1" applyProtection="1">
      <alignment horizontal="center" vertical="center"/>
    </xf>
    <xf numFmtId="0" fontId="15" fillId="0" borderId="6" xfId="1" applyNumberFormat="1" applyFont="1" applyFill="1" applyBorder="1" applyAlignment="1" applyProtection="1">
      <alignment horizontal="center" vertical="center" wrapText="1"/>
    </xf>
    <xf numFmtId="0" fontId="0" fillId="0" borderId="1" xfId="0" applyBorder="1" applyAlignment="1" applyProtection="1">
      <alignment horizontal="center" vertical="center"/>
      <protection locked="0"/>
    </xf>
    <xf numFmtId="0" fontId="8" fillId="0" borderId="6" xfId="2"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9" fontId="2" fillId="3" borderId="3" xfId="1" applyFont="1" applyFill="1" applyBorder="1" applyAlignment="1" applyProtection="1">
      <alignment horizontal="center" vertical="center" wrapText="1"/>
      <protection locked="0" hidden="1"/>
    </xf>
    <xf numFmtId="0" fontId="8" fillId="0" borderId="16" xfId="3" applyBorder="1" applyAlignment="1" applyProtection="1">
      <alignment horizontal="center" vertical="center" wrapText="1" shrinkToFit="1"/>
      <protection locked="0"/>
    </xf>
    <xf numFmtId="0" fontId="8" fillId="0" borderId="7" xfId="2" applyBorder="1" applyAlignment="1">
      <alignment horizontal="center" vertical="center"/>
    </xf>
    <xf numFmtId="0" fontId="8" fillId="0" borderId="17" xfId="3" applyBorder="1" applyAlignment="1">
      <alignment horizontal="center" vertical="center"/>
    </xf>
    <xf numFmtId="0" fontId="8" fillId="0" borderId="15" xfId="3" applyBorder="1" applyAlignment="1">
      <alignment horizontal="center" vertical="center" wrapText="1"/>
    </xf>
    <xf numFmtId="0" fontId="8" fillId="0" borderId="6" xfId="3" applyBorder="1" applyAlignment="1">
      <alignment horizontal="center" vertical="center"/>
    </xf>
    <xf numFmtId="0" fontId="8" fillId="0" borderId="9" xfId="3" applyBorder="1" applyAlignment="1">
      <alignment horizontal="center" vertical="center"/>
    </xf>
    <xf numFmtId="0" fontId="8" fillId="2" borderId="6" xfId="3" applyFill="1" applyBorder="1" applyAlignment="1">
      <alignment horizontal="center" vertical="center" wrapText="1"/>
    </xf>
    <xf numFmtId="0" fontId="8" fillId="0" borderId="6" xfId="3" applyBorder="1" applyAlignment="1">
      <alignment horizontal="center" vertical="center" wrapText="1"/>
    </xf>
    <xf numFmtId="9" fontId="19" fillId="0" borderId="15" xfId="1" applyFont="1" applyFill="1" applyBorder="1" applyAlignment="1" applyProtection="1">
      <alignment horizontal="center" vertical="center" wrapText="1"/>
    </xf>
    <xf numFmtId="9" fontId="15" fillId="0" borderId="16" xfId="1" applyFont="1" applyFill="1" applyBorder="1" applyAlignment="1" applyProtection="1">
      <alignment horizontal="center" vertical="center"/>
    </xf>
    <xf numFmtId="0" fontId="17" fillId="0" borderId="7" xfId="3" applyFont="1" applyFill="1" applyBorder="1" applyAlignment="1">
      <alignment horizontal="center" vertical="center" wrapText="1"/>
    </xf>
    <xf numFmtId="9" fontId="8" fillId="0" borderId="7" xfId="3" applyNumberFormat="1" applyFill="1" applyBorder="1" applyAlignment="1" applyProtection="1">
      <alignment vertical="center" wrapText="1"/>
    </xf>
    <xf numFmtId="9" fontId="19" fillId="0" borderId="9" xfId="1" applyFont="1" applyFill="1" applyBorder="1" applyAlignment="1" applyProtection="1">
      <alignment horizontal="center" vertical="center" wrapText="1"/>
    </xf>
    <xf numFmtId="9" fontId="19" fillId="0" borderId="9" xfId="1" applyFont="1" applyFill="1" applyBorder="1" applyAlignment="1" applyProtection="1">
      <alignment vertical="center" wrapText="1"/>
    </xf>
    <xf numFmtId="0" fontId="16" fillId="0" borderId="15" xfId="0" applyFont="1" applyBorder="1" applyAlignment="1">
      <alignment horizontal="center" vertical="center" wrapText="1"/>
    </xf>
    <xf numFmtId="9" fontId="16" fillId="0" borderId="16" xfId="0" applyNumberFormat="1" applyFont="1" applyBorder="1" applyAlignment="1">
      <alignment horizontal="center" vertical="center"/>
    </xf>
    <xf numFmtId="0" fontId="8" fillId="0" borderId="11" xfId="2" applyBorder="1" applyAlignment="1">
      <alignment horizontal="center" vertical="center"/>
    </xf>
    <xf numFmtId="0" fontId="8" fillId="0" borderId="7" xfId="3" applyBorder="1" applyAlignment="1">
      <alignment horizontal="center" vertical="center" wrapText="1"/>
    </xf>
    <xf numFmtId="9" fontId="15" fillId="0" borderId="15" xfId="1" applyFont="1" applyFill="1" applyBorder="1" applyAlignment="1" applyProtection="1">
      <alignment horizontal="center" vertical="center" wrapText="1"/>
    </xf>
    <xf numFmtId="9" fontId="18" fillId="0" borderId="15" xfId="2" applyNumberFormat="1" applyFont="1" applyFill="1" applyBorder="1" applyAlignment="1" applyProtection="1">
      <alignment horizontal="center" vertical="center" wrapText="1"/>
    </xf>
    <xf numFmtId="0" fontId="8" fillId="0" borderId="15" xfId="3" applyBorder="1" applyAlignment="1">
      <alignment vertical="center" wrapText="1"/>
    </xf>
    <xf numFmtId="9" fontId="15" fillId="0" borderId="15" xfId="1" applyFont="1" applyFill="1" applyBorder="1" applyAlignment="1" applyProtection="1">
      <alignment horizontal="left" vertical="center" wrapText="1"/>
    </xf>
    <xf numFmtId="9" fontId="8" fillId="0" borderId="15" xfId="3" applyNumberFormat="1" applyFill="1" applyBorder="1" applyAlignment="1" applyProtection="1">
      <alignment horizontal="center" vertical="center" wrapText="1"/>
    </xf>
    <xf numFmtId="0" fontId="16" fillId="0" borderId="15" xfId="3" applyFont="1" applyFill="1" applyBorder="1" applyAlignment="1">
      <alignment horizontal="center" vertical="center" wrapText="1"/>
    </xf>
    <xf numFmtId="0" fontId="23" fillId="0" borderId="10" xfId="0" applyFont="1" applyBorder="1" applyAlignment="1">
      <alignment horizontal="center" vertical="center"/>
    </xf>
    <xf numFmtId="165" fontId="15" fillId="0" borderId="6" xfId="1" applyNumberFormat="1" applyFont="1" applyFill="1" applyBorder="1" applyAlignment="1" applyProtection="1">
      <alignment horizontal="center" vertical="center"/>
    </xf>
    <xf numFmtId="0" fontId="8" fillId="0" borderId="15" xfId="3" applyFill="1" applyBorder="1" applyAlignment="1">
      <alignment horizontal="center" vertical="center" wrapText="1"/>
    </xf>
    <xf numFmtId="9" fontId="15" fillId="0" borderId="19" xfId="1" applyFont="1" applyFill="1" applyBorder="1" applyAlignment="1" applyProtection="1">
      <alignment horizontal="center" vertical="center"/>
    </xf>
    <xf numFmtId="9" fontId="19" fillId="0" borderId="24" xfId="1" applyFont="1" applyFill="1" applyBorder="1" applyAlignment="1" applyProtection="1">
      <alignment horizontal="center" vertical="center" wrapText="1"/>
    </xf>
    <xf numFmtId="9" fontId="15" fillId="0" borderId="15" xfId="1" applyFont="1" applyFill="1" applyBorder="1" applyAlignment="1" applyProtection="1">
      <alignment horizontal="center" vertical="center"/>
    </xf>
    <xf numFmtId="9" fontId="15" fillId="0" borderId="11" xfId="1" applyFont="1" applyFill="1" applyBorder="1" applyAlignment="1" applyProtection="1">
      <alignment horizontal="center" vertical="center"/>
    </xf>
    <xf numFmtId="9" fontId="29" fillId="0" borderId="19" xfId="1" applyFont="1" applyFill="1" applyBorder="1" applyAlignment="1" applyProtection="1">
      <alignment horizontal="center" vertical="center"/>
    </xf>
    <xf numFmtId="0" fontId="25" fillId="0" borderId="15" xfId="3" applyFont="1" applyFill="1" applyBorder="1" applyAlignment="1">
      <alignment horizontal="center" vertical="center" wrapText="1"/>
    </xf>
    <xf numFmtId="0" fontId="25" fillId="0" borderId="6" xfId="3" applyNumberFormat="1" applyFont="1" applyFill="1" applyBorder="1" applyAlignment="1">
      <alignment horizontal="center" vertical="center" wrapText="1"/>
    </xf>
    <xf numFmtId="0" fontId="23" fillId="0" borderId="9" xfId="0" applyFont="1" applyBorder="1" applyAlignment="1">
      <alignment horizontal="center" vertical="center"/>
    </xf>
    <xf numFmtId="0" fontId="15" fillId="2" borderId="6" xfId="3" applyFont="1" applyFill="1" applyBorder="1" applyAlignment="1">
      <alignment horizontal="left" vertical="center" wrapText="1"/>
    </xf>
    <xf numFmtId="10" fontId="0" fillId="0" borderId="0" xfId="0" applyNumberFormat="1"/>
    <xf numFmtId="0" fontId="8" fillId="2" borderId="6" xfId="3" applyFill="1" applyBorder="1" applyAlignment="1" applyProtection="1">
      <alignment horizontal="center" vertical="center" wrapText="1" shrinkToFit="1"/>
      <protection locked="0"/>
    </xf>
    <xf numFmtId="0" fontId="24" fillId="0" borderId="6" xfId="0" applyFont="1" applyBorder="1" applyAlignment="1">
      <alignment horizontal="center" vertical="center"/>
    </xf>
    <xf numFmtId="0" fontId="24" fillId="0" borderId="11" xfId="0" applyFont="1" applyBorder="1" applyAlignment="1">
      <alignment horizontal="center" vertical="center"/>
    </xf>
    <xf numFmtId="9" fontId="24" fillId="0" borderId="6" xfId="0" applyNumberFormat="1" applyFont="1" applyBorder="1" applyAlignment="1">
      <alignment horizontal="center" vertical="center"/>
    </xf>
    <xf numFmtId="0" fontId="24" fillId="0" borderId="16" xfId="0" applyFont="1" applyBorder="1" applyAlignment="1">
      <alignment wrapText="1"/>
    </xf>
    <xf numFmtId="0" fontId="8" fillId="0" borderId="18" xfId="2" applyFill="1" applyBorder="1"/>
    <xf numFmtId="0" fontId="16" fillId="0" borderId="16" xfId="0" applyFont="1" applyBorder="1" applyAlignment="1">
      <alignment horizontal="center" vertical="center" wrapText="1"/>
    </xf>
    <xf numFmtId="0" fontId="26" fillId="0" borderId="15" xfId="0" applyFont="1" applyBorder="1" applyAlignment="1">
      <alignment horizontal="center" vertical="center" wrapText="1"/>
    </xf>
    <xf numFmtId="0" fontId="8" fillId="0" borderId="25" xfId="2" applyFill="1" applyBorder="1"/>
    <xf numFmtId="9" fontId="16" fillId="0" borderId="6" xfId="0" applyNumberFormat="1" applyFont="1" applyBorder="1" applyAlignment="1">
      <alignment horizontal="center" vertical="center"/>
    </xf>
    <xf numFmtId="0" fontId="24" fillId="0" borderId="16" xfId="0" applyFont="1" applyBorder="1" applyAlignment="1">
      <alignment horizontal="center" vertical="center" wrapText="1"/>
    </xf>
    <xf numFmtId="0" fontId="8" fillId="0" borderId="0" xfId="2" applyFill="1"/>
    <xf numFmtId="0" fontId="8" fillId="0" borderId="17" xfId="3" applyFill="1" applyBorder="1" applyAlignment="1">
      <alignment horizontal="center" vertical="center"/>
    </xf>
    <xf numFmtId="0" fontId="8" fillId="0" borderId="23" xfId="3" applyFill="1" applyBorder="1" applyAlignment="1">
      <alignment horizontal="center" vertical="center"/>
    </xf>
    <xf numFmtId="0" fontId="0" fillId="0" borderId="0" xfId="0"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shrinkToFit="1"/>
      <protection locked="0"/>
    </xf>
    <xf numFmtId="14" fontId="14" fillId="0" borderId="1" xfId="0" applyNumberFormat="1" applyFont="1" applyBorder="1" applyAlignment="1" applyProtection="1">
      <alignment horizontal="center" vertical="center" wrapText="1"/>
      <protection locked="0" hidden="1"/>
    </xf>
    <xf numFmtId="0" fontId="14" fillId="0" borderId="1" xfId="1" applyNumberFormat="1" applyFont="1" applyFill="1" applyBorder="1" applyAlignment="1" applyProtection="1">
      <alignment horizontal="center" vertical="center" wrapText="1"/>
      <protection locked="0" hidden="1"/>
    </xf>
    <xf numFmtId="9" fontId="14" fillId="0" borderId="1" xfId="1" applyFont="1" applyFill="1" applyBorder="1" applyAlignment="1" applyProtection="1">
      <alignment horizontal="center" vertical="center" wrapText="1"/>
      <protection locked="0" hidden="1"/>
    </xf>
    <xf numFmtId="9" fontId="2" fillId="0" borderId="3" xfId="1" applyFont="1" applyFill="1" applyBorder="1" applyAlignment="1" applyProtection="1">
      <alignment horizontal="center" vertical="center" wrapText="1"/>
      <protection locked="0" hidden="1"/>
    </xf>
    <xf numFmtId="0" fontId="8" fillId="0" borderId="15" xfId="3" applyFill="1" applyBorder="1" applyAlignment="1">
      <alignment horizontal="center" vertical="center"/>
    </xf>
    <xf numFmtId="0" fontId="0" fillId="0" borderId="11" xfId="0" applyBorder="1"/>
    <xf numFmtId="0" fontId="0" fillId="0" borderId="6" xfId="0" applyBorder="1"/>
    <xf numFmtId="9" fontId="8" fillId="0" borderId="15" xfId="3" applyNumberFormat="1" applyFill="1" applyBorder="1" applyAlignment="1">
      <alignment horizontal="center" vertical="center" wrapText="1"/>
    </xf>
    <xf numFmtId="0" fontId="8" fillId="0" borderId="0" xfId="3" applyFill="1" applyAlignment="1">
      <alignment vertical="center"/>
    </xf>
    <xf numFmtId="0" fontId="8" fillId="0" borderId="15" xfId="3" applyFill="1" applyBorder="1" applyAlignment="1">
      <alignment vertical="center" wrapText="1"/>
    </xf>
    <xf numFmtId="9" fontId="15" fillId="0" borderId="15" xfId="1" applyFont="1" applyFill="1" applyBorder="1" applyAlignment="1">
      <alignment horizontal="left" vertical="center" wrapText="1"/>
    </xf>
    <xf numFmtId="0" fontId="8" fillId="0" borderId="15" xfId="2" applyFill="1" applyBorder="1" applyAlignment="1">
      <alignment horizontal="center" vertical="center" wrapText="1"/>
    </xf>
    <xf numFmtId="0" fontId="16" fillId="0" borderId="17" xfId="0" applyFont="1" applyBorder="1" applyAlignment="1">
      <alignment horizontal="center" vertical="center" wrapText="1"/>
    </xf>
    <xf numFmtId="0" fontId="8" fillId="0" borderId="0" xfId="3" applyFill="1"/>
    <xf numFmtId="14" fontId="15" fillId="0" borderId="6" xfId="0" applyNumberFormat="1" applyFont="1" applyBorder="1" applyAlignment="1" applyProtection="1">
      <alignment horizontal="center" vertical="center" wrapText="1"/>
      <protection locked="0"/>
    </xf>
    <xf numFmtId="0" fontId="30" fillId="0" borderId="15" xfId="0" applyFont="1" applyBorder="1" applyAlignment="1">
      <alignment wrapText="1"/>
    </xf>
    <xf numFmtId="0" fontId="16" fillId="0" borderId="27" xfId="0" applyFont="1" applyBorder="1" applyAlignment="1">
      <alignment horizontal="center" vertical="center" wrapText="1"/>
    </xf>
    <xf numFmtId="0" fontId="22" fillId="0" borderId="6" xfId="0" applyFont="1" applyBorder="1" applyAlignment="1">
      <alignment horizontal="center" vertical="center"/>
    </xf>
    <xf numFmtId="49" fontId="29" fillId="0" borderId="6" xfId="0" applyNumberFormat="1" applyFont="1" applyBorder="1" applyAlignment="1" applyProtection="1">
      <alignment horizontal="center" vertical="center" wrapText="1" shrinkToFit="1"/>
      <protection locked="0"/>
    </xf>
    <xf numFmtId="0" fontId="29" fillId="0" borderId="6" xfId="0" applyFont="1" applyBorder="1" applyAlignment="1">
      <alignment horizontal="center" vertical="center"/>
    </xf>
    <xf numFmtId="0" fontId="8" fillId="0" borderId="0" xfId="3" applyFill="1" applyAlignment="1">
      <alignment horizontal="center" vertical="center"/>
    </xf>
    <xf numFmtId="0" fontId="29" fillId="0" borderId="0" xfId="0" applyFont="1" applyAlignment="1">
      <alignment horizontal="center" vertical="center"/>
    </xf>
    <xf numFmtId="0" fontId="25" fillId="0" borderId="15" xfId="0" applyFont="1" applyBorder="1" applyAlignment="1">
      <alignment vertical="center" wrapText="1"/>
    </xf>
    <xf numFmtId="0" fontId="8" fillId="0" borderId="15" xfId="3" applyFill="1" applyBorder="1" applyAlignment="1">
      <alignment wrapText="1"/>
    </xf>
    <xf numFmtId="0" fontId="25" fillId="0" borderId="6" xfId="0" applyFont="1" applyBorder="1" applyAlignment="1">
      <alignment horizontal="center" vertical="center"/>
    </xf>
    <xf numFmtId="49" fontId="29" fillId="0" borderId="7" xfId="0" applyNumberFormat="1" applyFont="1" applyBorder="1" applyAlignment="1" applyProtection="1">
      <alignment horizontal="center" vertical="center" wrapText="1" shrinkToFit="1"/>
      <protection locked="0"/>
    </xf>
    <xf numFmtId="0" fontId="25" fillId="0" borderId="7" xfId="0" applyFont="1" applyBorder="1" applyAlignment="1">
      <alignment horizontal="center" vertical="center"/>
    </xf>
    <xf numFmtId="49" fontId="15" fillId="0" borderId="26" xfId="0" applyNumberFormat="1" applyFont="1" applyBorder="1" applyAlignment="1" applyProtection="1">
      <alignment horizontal="center" vertical="center" wrapText="1" shrinkToFit="1"/>
      <protection locked="0"/>
    </xf>
    <xf numFmtId="49" fontId="15" fillId="0" borderId="15" xfId="0" applyNumberFormat="1" applyFont="1" applyBorder="1" applyAlignment="1" applyProtection="1">
      <alignment horizontal="center" vertical="center" wrapText="1" shrinkToFit="1"/>
      <protection locked="0"/>
    </xf>
    <xf numFmtId="0" fontId="3" fillId="0" borderId="0" xfId="0" applyFont="1" applyAlignment="1">
      <alignment horizontal="center"/>
    </xf>
    <xf numFmtId="14" fontId="17" fillId="0" borderId="0" xfId="0" applyNumberFormat="1" applyFont="1" applyAlignment="1">
      <alignment horizontal="center" vertical="center"/>
    </xf>
    <xf numFmtId="14" fontId="15"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center" vertical="center" wrapText="1" shrinkToFit="1"/>
      <protection locked="0"/>
    </xf>
    <xf numFmtId="49" fontId="4" fillId="0" borderId="0" xfId="0" applyNumberFormat="1" applyFont="1" applyAlignment="1" applyProtection="1">
      <alignment vertical="center" wrapText="1" shrinkToFit="1"/>
      <protection locked="0"/>
    </xf>
    <xf numFmtId="14" fontId="10" fillId="0" borderId="0" xfId="0" applyNumberFormat="1" applyFont="1" applyAlignment="1">
      <alignment horizontal="center" vertical="center"/>
    </xf>
    <xf numFmtId="14" fontId="4" fillId="0" borderId="0" xfId="0" applyNumberFormat="1" applyFont="1" applyAlignment="1" applyProtection="1">
      <alignment horizontal="center" vertical="center"/>
      <protection locked="0"/>
    </xf>
    <xf numFmtId="49" fontId="0" fillId="0" borderId="0" xfId="0" applyNumberFormat="1" applyAlignment="1" applyProtection="1">
      <alignment vertical="center"/>
      <protection locked="0"/>
    </xf>
    <xf numFmtId="49" fontId="0" fillId="0" borderId="0" xfId="0" applyNumberFormat="1" applyAlignment="1" applyProtection="1">
      <alignment horizontal="center" vertical="center"/>
      <protection locked="0"/>
    </xf>
    <xf numFmtId="49" fontId="5" fillId="0" borderId="0" xfId="0" applyNumberFormat="1" applyFont="1" applyAlignment="1" applyProtection="1">
      <alignment horizontal="center" vertical="center" wrapText="1" shrinkToFit="1"/>
      <protection locked="0"/>
    </xf>
    <xf numFmtId="14" fontId="2" fillId="0" borderId="0" xfId="0" applyNumberFormat="1" applyFont="1" applyAlignment="1" applyProtection="1">
      <alignment horizontal="center" vertical="center"/>
      <protection locked="0" hidden="1"/>
    </xf>
    <xf numFmtId="9" fontId="4" fillId="0" borderId="0" xfId="1" applyFont="1" applyFill="1" applyAlignment="1" applyProtection="1">
      <alignment horizontal="center" vertical="center"/>
      <protection locked="0" hidden="1"/>
    </xf>
    <xf numFmtId="0" fontId="0" fillId="0" borderId="0" xfId="0" applyAlignment="1" applyProtection="1">
      <alignment vertical="center" wrapText="1"/>
      <protection locked="0" hidden="1"/>
    </xf>
    <xf numFmtId="0" fontId="3" fillId="0" borderId="0" xfId="0" applyFont="1" applyAlignment="1" applyProtection="1">
      <alignment horizontal="center" vertical="center"/>
      <protection locked="0"/>
    </xf>
    <xf numFmtId="49" fontId="3" fillId="0" borderId="0" xfId="0" applyNumberFormat="1" applyFont="1" applyAlignment="1" applyProtection="1">
      <alignment vertical="center"/>
      <protection locked="0"/>
    </xf>
    <xf numFmtId="49" fontId="3" fillId="0" borderId="0" xfId="0" applyNumberFormat="1" applyFont="1" applyAlignment="1" applyProtection="1">
      <alignment horizontal="center" vertical="center"/>
      <protection locked="0"/>
    </xf>
    <xf numFmtId="49" fontId="3" fillId="0" borderId="0" xfId="0" applyNumberFormat="1" applyFont="1" applyAlignment="1" applyProtection="1">
      <alignment vertical="center" wrapText="1" shrinkToFit="1"/>
      <protection locked="0"/>
    </xf>
    <xf numFmtId="14" fontId="3" fillId="0" borderId="0" xfId="0" applyNumberFormat="1" applyFont="1" applyAlignment="1" applyProtection="1">
      <alignment horizontal="center" vertical="center"/>
      <protection locked="0" hidden="1"/>
    </xf>
    <xf numFmtId="22" fontId="9" fillId="0" borderId="0" xfId="1" applyNumberFormat="1" applyFont="1" applyFill="1" applyAlignment="1" applyProtection="1">
      <alignment horizontal="center" vertical="center"/>
      <protection locked="0" hidden="1"/>
    </xf>
    <xf numFmtId="0" fontId="3" fillId="0" borderId="0" xfId="0" applyFont="1" applyAlignment="1" applyProtection="1">
      <alignment vertical="center" wrapText="1"/>
      <protection locked="0" hidden="1"/>
    </xf>
    <xf numFmtId="0" fontId="3" fillId="0" borderId="0" xfId="0" applyFont="1"/>
    <xf numFmtId="9" fontId="2" fillId="0" borderId="22" xfId="1" applyFont="1" applyFill="1" applyBorder="1" applyAlignment="1" applyProtection="1">
      <alignment horizontal="center" vertical="center" wrapText="1"/>
      <protection locked="0" hidden="1"/>
    </xf>
    <xf numFmtId="9" fontId="2" fillId="0" borderId="20" xfId="1" applyFont="1" applyFill="1" applyBorder="1" applyAlignment="1" applyProtection="1">
      <alignment horizontal="center" vertical="center" wrapText="1"/>
      <protection locked="0" hidden="1"/>
    </xf>
    <xf numFmtId="0" fontId="16" fillId="0" borderId="9" xfId="0" applyFont="1" applyBorder="1" applyAlignment="1">
      <alignment horizontal="center" vertical="center" wrapText="1"/>
    </xf>
    <xf numFmtId="164" fontId="15" fillId="0" borderId="9" xfId="1" applyNumberFormat="1" applyFont="1" applyFill="1" applyBorder="1" applyAlignment="1" applyProtection="1">
      <alignment horizontal="center" vertical="center"/>
    </xf>
    <xf numFmtId="3" fontId="15" fillId="0" borderId="9" xfId="1" applyNumberFormat="1" applyFont="1" applyFill="1" applyBorder="1" applyAlignment="1" applyProtection="1">
      <alignment horizontal="center" vertical="center"/>
    </xf>
    <xf numFmtId="0" fontId="8" fillId="0" borderId="15" xfId="3" applyFill="1" applyBorder="1"/>
    <xf numFmtId="0" fontId="8" fillId="0" borderId="0" xfId="3" applyFill="1" applyAlignment="1">
      <alignment wrapText="1"/>
    </xf>
    <xf numFmtId="0" fontId="8" fillId="0" borderId="17" xfId="3" applyFill="1" applyBorder="1"/>
    <xf numFmtId="0" fontId="16" fillId="0" borderId="21" xfId="0" applyFont="1" applyBorder="1" applyAlignment="1">
      <alignment horizontal="center" vertical="center" wrapText="1"/>
    </xf>
    <xf numFmtId="0" fontId="8" fillId="0" borderId="0" xfId="2" applyFill="1" applyAlignment="1">
      <alignment horizontal="center" vertical="center"/>
    </xf>
    <xf numFmtId="3" fontId="20" fillId="0" borderId="6" xfId="0" applyNumberFormat="1" applyFont="1" applyBorder="1" applyAlignment="1">
      <alignment horizontal="center" vertical="center"/>
    </xf>
    <xf numFmtId="0" fontId="27" fillId="0" borderId="24" xfId="0" applyFont="1" applyBorder="1" applyAlignment="1">
      <alignment wrapText="1"/>
    </xf>
    <xf numFmtId="0" fontId="8" fillId="0" borderId="27" xfId="3" applyFill="1" applyBorder="1" applyAlignment="1">
      <alignment horizontal="center" vertical="center" wrapText="1"/>
    </xf>
    <xf numFmtId="9" fontId="2" fillId="0" borderId="5" xfId="1" applyFont="1" applyFill="1" applyBorder="1" applyAlignment="1" applyProtection="1">
      <alignment horizontal="center" vertical="center" wrapText="1"/>
      <protection locked="0" hidden="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8" fillId="0" borderId="6" xfId="2" applyFill="1" applyBorder="1" applyAlignment="1">
      <alignment horizontal="center" vertical="center" wrapText="1"/>
    </xf>
    <xf numFmtId="0" fontId="17" fillId="0" borderId="6" xfId="0" applyFont="1" applyBorder="1" applyAlignment="1">
      <alignment horizontal="center" vertical="center" wrapText="1"/>
    </xf>
    <xf numFmtId="3" fontId="17" fillId="0" borderId="6" xfId="0" applyNumberFormat="1" applyFont="1" applyBorder="1" applyAlignment="1">
      <alignment horizontal="center" vertical="center"/>
    </xf>
    <xf numFmtId="0" fontId="24" fillId="0" borderId="6" xfId="0" applyFont="1" applyBorder="1" applyAlignment="1">
      <alignment wrapText="1"/>
    </xf>
    <xf numFmtId="9" fontId="18" fillId="0" borderId="6" xfId="3" applyNumberFormat="1" applyFont="1" applyFill="1" applyBorder="1" applyAlignment="1" applyProtection="1">
      <alignment vertical="center" wrapText="1"/>
    </xf>
    <xf numFmtId="0" fontId="8" fillId="0" borderId="18" xfId="3" applyFill="1" applyBorder="1" applyAlignment="1">
      <alignment horizontal="center" vertical="center"/>
    </xf>
    <xf numFmtId="0" fontId="8" fillId="0" borderId="0" xfId="3" applyFill="1" applyAlignment="1">
      <alignment horizontal="center" vertical="center" wrapText="1"/>
    </xf>
    <xf numFmtId="0" fontId="8" fillId="0" borderId="15" xfId="3" applyFill="1" applyBorder="1" applyAlignment="1">
      <alignment vertical="center"/>
    </xf>
    <xf numFmtId="0" fontId="8" fillId="0" borderId="25" xfId="3" applyFill="1" applyBorder="1" applyAlignment="1">
      <alignment horizontal="center" vertical="center" wrapText="1"/>
    </xf>
    <xf numFmtId="0" fontId="8" fillId="0" borderId="9" xfId="2" applyFill="1" applyBorder="1" applyAlignment="1">
      <alignment horizontal="center" vertical="center" wrapText="1"/>
    </xf>
    <xf numFmtId="49" fontId="15" fillId="0" borderId="6" xfId="0" applyNumberFormat="1" applyFont="1" applyBorder="1" applyAlignment="1" applyProtection="1">
      <alignment horizontal="center" vertical="center" wrapText="1" shrinkToFit="1"/>
      <protection locked="0"/>
    </xf>
    <xf numFmtId="49" fontId="15" fillId="0" borderId="14" xfId="0" applyNumberFormat="1" applyFont="1" applyBorder="1" applyAlignment="1" applyProtection="1">
      <alignment horizontal="center" vertical="center" wrapText="1" shrinkToFit="1"/>
      <protection locked="0"/>
    </xf>
    <xf numFmtId="49" fontId="15" fillId="0" borderId="8" xfId="0" applyNumberFormat="1" applyFont="1" applyBorder="1" applyAlignment="1" applyProtection="1">
      <alignment horizontal="center" vertical="center" wrapText="1" shrinkToFit="1"/>
      <protection locked="0"/>
    </xf>
    <xf numFmtId="49" fontId="15" fillId="0" borderId="9" xfId="0" applyNumberFormat="1" applyFont="1" applyBorder="1" applyAlignment="1" applyProtection="1">
      <alignment horizontal="center" vertical="center" wrapText="1" shrinkToFit="1"/>
      <protection locked="0"/>
    </xf>
    <xf numFmtId="49" fontId="13" fillId="4" borderId="5" xfId="0" applyNumberFormat="1" applyFont="1" applyFill="1" applyBorder="1" applyAlignment="1" applyProtection="1">
      <alignment horizontal="center" vertical="center" wrapText="1" shrinkToFit="1"/>
      <protection locked="0"/>
    </xf>
    <xf numFmtId="49" fontId="13" fillId="4" borderId="13" xfId="0" applyNumberFormat="1" applyFont="1" applyFill="1" applyBorder="1" applyAlignment="1" applyProtection="1">
      <alignment horizontal="center" vertical="center" wrapText="1" shrinkToFit="1"/>
      <protection locked="0"/>
    </xf>
    <xf numFmtId="49" fontId="13" fillId="4" borderId="12" xfId="0" applyNumberFormat="1" applyFont="1" applyFill="1" applyBorder="1" applyAlignment="1" applyProtection="1">
      <alignment horizontal="center" vertical="center" wrapText="1" shrinkToFit="1"/>
      <protection locked="0"/>
    </xf>
    <xf numFmtId="49" fontId="15" fillId="0" borderId="7" xfId="0" applyNumberFormat="1" applyFont="1" applyBorder="1" applyAlignment="1" applyProtection="1">
      <alignment horizontal="center" vertical="center" wrapText="1" shrinkToFit="1"/>
      <protection locked="0"/>
    </xf>
    <xf numFmtId="49" fontId="13" fillId="0" borderId="2" xfId="0" applyNumberFormat="1" applyFont="1" applyBorder="1" applyAlignment="1" applyProtection="1">
      <alignment horizontal="center" vertical="center" wrapText="1" shrinkToFit="1"/>
      <protection locked="0"/>
    </xf>
    <xf numFmtId="49" fontId="13" fillId="0" borderId="4" xfId="0" applyNumberFormat="1" applyFont="1" applyBorder="1" applyAlignment="1" applyProtection="1">
      <alignment horizontal="center" vertical="center" wrapText="1" shrinkToFit="1"/>
      <protection locked="0"/>
    </xf>
    <xf numFmtId="49" fontId="11" fillId="0" borderId="0" xfId="0" applyNumberFormat="1" applyFont="1" applyAlignment="1" applyProtection="1">
      <alignment horizontal="center" vertical="center" wrapText="1" shrinkToFit="1"/>
      <protection locked="0"/>
    </xf>
    <xf numFmtId="49" fontId="5" fillId="0" borderId="0" xfId="0" applyNumberFormat="1" applyFont="1" applyAlignment="1" applyProtection="1">
      <alignment horizontal="center" vertical="center" wrapText="1" shrinkToFit="1"/>
      <protection locked="0"/>
    </xf>
    <xf numFmtId="49" fontId="12" fillId="0" borderId="2" xfId="0" applyNumberFormat="1" applyFont="1" applyBorder="1" applyAlignment="1" applyProtection="1">
      <alignment horizontal="center" vertical="center" wrapText="1" shrinkToFit="1"/>
      <protection locked="0"/>
    </xf>
    <xf numFmtId="49" fontId="12" fillId="0" borderId="4" xfId="0" applyNumberFormat="1" applyFont="1" applyBorder="1" applyAlignment="1" applyProtection="1">
      <alignment horizontal="center" vertical="center" wrapText="1" shrinkToFit="1"/>
      <protection locked="0"/>
    </xf>
  </cellXfs>
  <cellStyles count="4">
    <cellStyle name="Hipervínculo" xfId="2" builtinId="8"/>
    <cellStyle name="Hyperlink" xfId="3" xr:uid="{00000000-0005-0000-0000-000001000000}"/>
    <cellStyle name="Normal" xfId="0" builtinId="0"/>
    <cellStyle name="Porcentaje" xfId="1" builtinId="5"/>
  </cellStyles>
  <dxfs count="92">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s>
  <tableStyles count="0" defaultTableStyle="TableStyleMedium2" defaultPivotStyle="PivotStyleLight16"/>
  <colors>
    <mruColors>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148539</xdr:colOff>
      <xdr:row>0</xdr:row>
      <xdr:rowOff>40932</xdr:rowOff>
    </xdr:from>
    <xdr:ext cx="1009650" cy="314325"/>
    <xdr:pic>
      <xdr:nvPicPr>
        <xdr:cNvPr id="2" name="Imagen 1">
          <a:extLst>
            <a:ext uri="{FF2B5EF4-FFF2-40B4-BE49-F238E27FC236}">
              <a16:creationId xmlns:a16="http://schemas.microsoft.com/office/drawing/2014/main" id="{A8AC2283-B618-4342-A7AB-BED3BEBE4E42}"/>
            </a:ext>
          </a:extLst>
        </xdr:cNvPr>
        <xdr:cNvPicPr>
          <a:picLocks noChangeAspect="1"/>
        </xdr:cNvPicPr>
      </xdr:nvPicPr>
      <xdr:blipFill>
        <a:blip xmlns:r="http://schemas.openxmlformats.org/officeDocument/2006/relationships" r:embed="rId1"/>
        <a:stretch>
          <a:fillRect/>
        </a:stretch>
      </xdr:blipFill>
      <xdr:spPr>
        <a:xfrm>
          <a:off x="148539" y="40932"/>
          <a:ext cx="1009650" cy="314325"/>
        </a:xfrm>
        <a:prstGeom prst="rect">
          <a:avLst/>
        </a:prstGeom>
      </xdr:spPr>
    </xdr:pic>
    <xdr:clientData/>
  </xdr:oneCellAnchor>
  <xdr:twoCellAnchor editAs="oneCell">
    <xdr:from>
      <xdr:col>11</xdr:col>
      <xdr:colOff>0</xdr:colOff>
      <xdr:row>0</xdr:row>
      <xdr:rowOff>38100</xdr:rowOff>
    </xdr:from>
    <xdr:to>
      <xdr:col>11</xdr:col>
      <xdr:colOff>605790</xdr:colOff>
      <xdr:row>2</xdr:row>
      <xdr:rowOff>602672</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A5C4A3AE-9251-43EC-AC84-32E7B2EA9594}"/>
            </a:ext>
          </a:extLst>
        </xdr:cNvPr>
        <xdr:cNvSpPr/>
      </xdr:nvSpPr>
      <xdr:spPr bwMode="auto">
        <a:xfrm>
          <a:off x="8543925" y="238125"/>
          <a:ext cx="590550" cy="1638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oneCellAnchor>
    <xdr:from>
      <xdr:col>0</xdr:col>
      <xdr:colOff>529167</xdr:colOff>
      <xdr:row>0</xdr:row>
      <xdr:rowOff>110067</xdr:rowOff>
    </xdr:from>
    <xdr:ext cx="1009650" cy="314325"/>
    <xdr:pic>
      <xdr:nvPicPr>
        <xdr:cNvPr id="2" name="Imagen 1">
          <a:extLst>
            <a:ext uri="{FF2B5EF4-FFF2-40B4-BE49-F238E27FC236}">
              <a16:creationId xmlns:a16="http://schemas.microsoft.com/office/drawing/2014/main" id="{1A967CAC-715C-4428-9A59-986C8DDE7F4B}"/>
            </a:ext>
          </a:extLst>
        </xdr:cNvPr>
        <xdr:cNvPicPr>
          <a:picLocks noChangeAspect="1"/>
        </xdr:cNvPicPr>
      </xdr:nvPicPr>
      <xdr:blipFill>
        <a:blip xmlns:r="http://schemas.openxmlformats.org/officeDocument/2006/relationships" r:embed="rId1"/>
        <a:stretch>
          <a:fillRect/>
        </a:stretch>
      </xdr:blipFill>
      <xdr:spPr>
        <a:xfrm>
          <a:off x="529167" y="110067"/>
          <a:ext cx="1009650" cy="314325"/>
        </a:xfrm>
        <a:prstGeom prst="rect">
          <a:avLst/>
        </a:prstGeom>
      </xdr:spPr>
    </xdr:pic>
    <xdr:clientData/>
  </xdr:oneCellAnchor>
  <xdr:twoCellAnchor editAs="oneCell">
    <xdr:from>
      <xdr:col>11</xdr:col>
      <xdr:colOff>0</xdr:colOff>
      <xdr:row>0</xdr:row>
      <xdr:rowOff>38100</xdr:rowOff>
    </xdr:from>
    <xdr:to>
      <xdr:col>11</xdr:col>
      <xdr:colOff>590550</xdr:colOff>
      <xdr:row>2</xdr:row>
      <xdr:rowOff>717367</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0E47EF26-2AA6-4432-8AD6-AB436EB0915E}"/>
            </a:ext>
          </a:extLst>
        </xdr:cNvPr>
        <xdr:cNvSpPr/>
      </xdr:nvSpPr>
      <xdr:spPr bwMode="auto">
        <a:xfrm>
          <a:off x="14839950" y="38100"/>
          <a:ext cx="590550" cy="18715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009650" cy="314325"/>
    <xdr:pic>
      <xdr:nvPicPr>
        <xdr:cNvPr id="2" name="Imagen 1">
          <a:extLst>
            <a:ext uri="{FF2B5EF4-FFF2-40B4-BE49-F238E27FC236}">
              <a16:creationId xmlns:a16="http://schemas.microsoft.com/office/drawing/2014/main" id="{885759BB-F75C-49F6-ABBF-3D7CCFA050E2}"/>
            </a:ext>
          </a:extLst>
        </xdr:cNvPr>
        <xdr:cNvPicPr>
          <a:picLocks noChangeAspect="1"/>
        </xdr:cNvPicPr>
      </xdr:nvPicPr>
      <xdr:blipFill>
        <a:blip xmlns:r="http://schemas.openxmlformats.org/officeDocument/2006/relationships" r:embed="rId1"/>
        <a:stretch>
          <a:fillRect/>
        </a:stretch>
      </xdr:blipFill>
      <xdr:spPr>
        <a:xfrm>
          <a:off x="0" y="57150"/>
          <a:ext cx="1009650" cy="314325"/>
        </a:xfrm>
        <a:prstGeom prst="rect">
          <a:avLst/>
        </a:prstGeom>
      </xdr:spPr>
    </xdr:pic>
    <xdr:clientData/>
  </xdr:oneCellAnchor>
  <xdr:twoCellAnchor editAs="oneCell">
    <xdr:from>
      <xdr:col>11</xdr:col>
      <xdr:colOff>0</xdr:colOff>
      <xdr:row>0</xdr:row>
      <xdr:rowOff>38100</xdr:rowOff>
    </xdr:from>
    <xdr:to>
      <xdr:col>11</xdr:col>
      <xdr:colOff>595630</xdr:colOff>
      <xdr:row>3</xdr:row>
      <xdr:rowOff>521721</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16C4E27D-EAAA-4201-BD10-467D7A847E72}"/>
            </a:ext>
          </a:extLst>
        </xdr:cNvPr>
        <xdr:cNvSpPr/>
      </xdr:nvSpPr>
      <xdr:spPr bwMode="auto">
        <a:xfrm>
          <a:off x="14839950" y="38100"/>
          <a:ext cx="590550" cy="18715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0</xdr:col>
      <xdr:colOff>190499</xdr:colOff>
      <xdr:row>2</xdr:row>
      <xdr:rowOff>45243</xdr:rowOff>
    </xdr:from>
    <xdr:ext cx="1202531" cy="383381"/>
    <xdr:pic>
      <xdr:nvPicPr>
        <xdr:cNvPr id="5" name="Imagen 4">
          <a:extLst>
            <a:ext uri="{FF2B5EF4-FFF2-40B4-BE49-F238E27FC236}">
              <a16:creationId xmlns:a16="http://schemas.microsoft.com/office/drawing/2014/main" id="{4877B09B-1C1E-4ACF-B91B-321AA452792B}"/>
            </a:ext>
          </a:extLst>
        </xdr:cNvPr>
        <xdr:cNvPicPr>
          <a:picLocks noChangeAspect="1"/>
        </xdr:cNvPicPr>
      </xdr:nvPicPr>
      <xdr:blipFill>
        <a:blip xmlns:r="http://schemas.openxmlformats.org/officeDocument/2006/relationships" r:embed="rId1"/>
        <a:stretch>
          <a:fillRect/>
        </a:stretch>
      </xdr:blipFill>
      <xdr:spPr>
        <a:xfrm>
          <a:off x="190499" y="735806"/>
          <a:ext cx="1202531" cy="38338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381000</xdr:colOff>
      <xdr:row>0</xdr:row>
      <xdr:rowOff>57150</xdr:rowOff>
    </xdr:from>
    <xdr:ext cx="1009650" cy="314325"/>
    <xdr:pic>
      <xdr:nvPicPr>
        <xdr:cNvPr id="2" name="Imagen 1">
          <a:extLst>
            <a:ext uri="{FF2B5EF4-FFF2-40B4-BE49-F238E27FC236}">
              <a16:creationId xmlns:a16="http://schemas.microsoft.com/office/drawing/2014/main" id="{6C3C728E-266F-455B-8807-31546174C46A}"/>
            </a:ext>
          </a:extLst>
        </xdr:cNvPr>
        <xdr:cNvPicPr>
          <a:picLocks noChangeAspect="1"/>
        </xdr:cNvPicPr>
      </xdr:nvPicPr>
      <xdr:blipFill>
        <a:blip xmlns:r="http://schemas.openxmlformats.org/officeDocument/2006/relationships" r:embed="rId1"/>
        <a:stretch>
          <a:fillRect/>
        </a:stretch>
      </xdr:blipFill>
      <xdr:spPr>
        <a:xfrm>
          <a:off x="381000" y="57150"/>
          <a:ext cx="1009650" cy="314325"/>
        </a:xfrm>
        <a:prstGeom prst="rect">
          <a:avLst/>
        </a:prstGeom>
      </xdr:spPr>
    </xdr:pic>
    <xdr:clientData/>
  </xdr:oneCellAnchor>
  <xdr:twoCellAnchor editAs="oneCell">
    <xdr:from>
      <xdr:col>11</xdr:col>
      <xdr:colOff>0</xdr:colOff>
      <xdr:row>0</xdr:row>
      <xdr:rowOff>38100</xdr:rowOff>
    </xdr:from>
    <xdr:to>
      <xdr:col>11</xdr:col>
      <xdr:colOff>574040</xdr:colOff>
      <xdr:row>6</xdr:row>
      <xdr:rowOff>1274277</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A7125711-EB46-49DC-8B93-80FD5E72AA23}"/>
            </a:ext>
          </a:extLst>
        </xdr:cNvPr>
        <xdr:cNvSpPr/>
      </xdr:nvSpPr>
      <xdr:spPr bwMode="auto">
        <a:xfrm>
          <a:off x="14839950" y="38100"/>
          <a:ext cx="590550" cy="18715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eguimientoaPlanesyProyectos/Documentos%20compartidos/Seguimiento%20a%20Proyectos%20y%20Estrat&#233;gias/2021/Backup%20SharePoint/Seguimiento%20Estrategias%20y%20Proyectos%202020%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keholders"/>
      <sheetName val="Proyecto"/>
      <sheetName val="Estadisticas"/>
      <sheetName val="AvanceProyecto"/>
      <sheetName val="Observaciones"/>
      <sheetName val="TD General"/>
      <sheetName val="Parametros"/>
      <sheetName val="PowerBI_SEP"/>
      <sheetName val="PowerBI_SEP_Dominios"/>
      <sheetName val="PowerBI_SEP_Sprint"/>
      <sheetName val="PowerBI_SEP_General"/>
      <sheetName val="PowerBI_SEP_FechaAct"/>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naltrece.sharepoint.com/:x:/s/AlbumdeProduccion/EcljP86IEi9IgFHeHiaZ9wwBdKquV8IWJWST3upVroSoPw?e=4HBtYg" TargetMode="External"/><Relationship Id="rId13" Type="http://schemas.openxmlformats.org/officeDocument/2006/relationships/hyperlink" Target="https://open.spotify.com/episode/5MKqbb2Lq1lDw6NUhV4kth?si=VInEwsx6T2WPqt5cv3S1bQ&amp;context=spotify%3Ashow%3A72s39WGJQJFhXueFHX1eFJ&amp;t=23.%20%20%20https://open.spotify.com/show/5KGUwaQEu0qIxE63BOvmJi?si=CAGX_EP3RcKUUobx1o3F6w.%20https://open.spotify.com/show/0QxLC92vqQy7TveDtFN9BK?si=u542HG5rSPChZxJDZAllxg" TargetMode="External"/><Relationship Id="rId18" Type="http://schemas.openxmlformats.org/officeDocument/2006/relationships/printerSettings" Target="../printerSettings/printerSettings1.bin"/><Relationship Id="rId3" Type="http://schemas.openxmlformats.org/officeDocument/2006/relationships/hyperlink" Target="../../../../../:x:/s/SeguimientoaPlanesyProyectos/ER036r8kX0JApMmL4h7A8xQBziJ95iChIOP8E0naogobSg?e=glHgtZ" TargetMode="External"/><Relationship Id="rId7" Type="http://schemas.openxmlformats.org/officeDocument/2006/relationships/hyperlink" Target="https://canaltrece.sharepoint.com/:x:/s/AlbumdeProduccion/EaMTTPGcd3VAv_8Yh9MSONMBBBeUoTZECwT4xZPDiuWnYw?e=o8WV7g" TargetMode="External"/><Relationship Id="rId12" Type="http://schemas.openxmlformats.org/officeDocument/2006/relationships/hyperlink" Target="https://canaltrece-my.sharepoint.com/:x:/r/personal/jforero_canaltrece_com_co/_layouts/15/Doc.aspx?sourcedoc=%7B5ED9ED03-AEC2-470F-AD15-0BD6E5E9149E%7D&amp;file=Hv%20%20horas%202024%20programas%20in%20house-SEP.xlsx&amp;action=default&amp;mobileredirect=true" TargetMode="External"/><Relationship Id="rId17" Type="http://schemas.openxmlformats.org/officeDocument/2006/relationships/hyperlink" Target="https://canaltrece-my.sharepoint.com/:f:/g/personal/narenas_canaltrece_com_co/Eqxf-CKMENdHqfUbNg1B0mEBKN5xH0gvRWl6RRdpF3_UPA?e=V6sFOV" TargetMode="External"/><Relationship Id="rId2" Type="http://schemas.openxmlformats.org/officeDocument/2006/relationships/hyperlink" Target="../../../../../:x:/r/sites/SeguimientoaPlanesyProyectos/_layouts/15/Doc.aspx?sourcedoc=%7BBD6DBEAA-0709-4062-8F9E-AFB179AC79AF%7D&amp;file=5.%20Contenidos%20especiales.xlsx&amp;action=default&amp;mobileredirect=true" TargetMode="External"/><Relationship Id="rId16" Type="http://schemas.openxmlformats.org/officeDocument/2006/relationships/hyperlink" Target="https://canaltrece.sharepoint.com/:f:/s/AlbumdeProduccion/EgxveRXPuENMiXDDrk7XAvcB0n9ZXw4d-mT301wa9Ciy5w?email=contraloria%40canaltrece.com.co&amp;e=orfc8x" TargetMode="External"/><Relationship Id="rId1" Type="http://schemas.openxmlformats.org/officeDocument/2006/relationships/hyperlink" Target="../../../../../:x:/r/sites/SeguimientoaPlanesyProyectos/_layouts/15/Doc.aspx?sourcedoc=%7B7437E6CF-3847-4102-AC8C-C8081FE9619A%7D&amp;file=1.%20Contenido%20InHouse.xlsx&amp;action=default&amp;mobileredirect=true" TargetMode="External"/><Relationship Id="rId6" Type="http://schemas.openxmlformats.org/officeDocument/2006/relationships/hyperlink" Target="../../../../../:x:/s/SeguimientoaPlanesyProyectos/EU3eQGTjjsJLp1wXRKMjwZwBwzDWjdZNR93mEBrvRY4hSA?e=v7k20O" TargetMode="External"/><Relationship Id="rId11" Type="http://schemas.openxmlformats.org/officeDocument/2006/relationships/hyperlink" Target="https://canaltrece-my.sharepoint.com/:x:/r/personal/jforero_canaltrece_com_co/_layouts/15/Doc.aspx?sourcedoc=%7B5ED9ED03-AEC2-470F-AD15-0BD6E5E9149E%7D&amp;file=Hv%20%20horas%202024%20programas%20in%20house-SEP.xlsx&amp;action=default&amp;mobileredirect=true" TargetMode="External"/><Relationship Id="rId5" Type="http://schemas.openxmlformats.org/officeDocument/2006/relationships/hyperlink" Target="../../../../../:x:/s/SeguimientoaPlanesyProyectos/EbIAW26E_hNJqk0CIWtBX7MBpZiENjNrpTVnul3kHUKAKg?e=A2fY7m" TargetMode="External"/><Relationship Id="rId15" Type="http://schemas.openxmlformats.org/officeDocument/2006/relationships/hyperlink" Target="https://canaltrece.sharepoint.com/:f:/s/AlbumdeProduccion/Eg4N8PGJ5QhFimZ4k-UPzPwBcLup4jbeKgPzq3Klv7iItg?email=contraloria%40canaltrece.com.co&amp;e=kgVZQ0" TargetMode="External"/><Relationship Id="rId10" Type="http://schemas.openxmlformats.org/officeDocument/2006/relationships/hyperlink" Target="https://canaltrece-my.sharepoint.com/:x:/g/personal/nmontealegre_canaltrece_com_co/EdtOnDXs97lDkBzvDRvHrJMBviEACKcXfyxXwRig_Kvzqg?e=QKRr5u" TargetMode="External"/><Relationship Id="rId19" Type="http://schemas.openxmlformats.org/officeDocument/2006/relationships/drawing" Target="../drawings/drawing1.xml"/><Relationship Id="rId4" Type="http://schemas.openxmlformats.org/officeDocument/2006/relationships/hyperlink" Target="../../../../../:x:/s/SeguimientoaPlanesyProyectos/EcjBe9VGSzxGhvCtIBZpbOYBopX1WEb4OcdWsQ_2Gle-sA?e=MsQr5g" TargetMode="External"/><Relationship Id="rId9" Type="http://schemas.openxmlformats.org/officeDocument/2006/relationships/hyperlink" Target="https://canaltrece-my.sharepoint.com/:x:/g/personal/nmontealegre_canaltrece_com_co/EdtOnDXs97lDkBzvDRvHrJMBviEACKcXfyxXwRig_Kvzqg?e=QKRr5u" TargetMode="External"/><Relationship Id="rId14" Type="http://schemas.openxmlformats.org/officeDocument/2006/relationships/hyperlink" Target="https://www.youtube.com/watch?v=1HzxkJ4sROQ.%20%20https://youtu.be/HGTIi7hTsuE?si=6PEQdoC2cxqxaw7M.%20%20%20https://www.youtube.com/watch?v=6ZRNxkKyJ7M&amp;list=PLGsF4QfCJgJnmH2mRRc-rx1hXUKBoU9Rz.%20https://www.instagram.com/reel/C80u-EgtHnE/?igsh=MTJ0Zm1reDJpY2F5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x:/s/SeguimientoaPlanesyProyectos/EeWgCHfybpNKswRN2SeTM4EBvHYOSVTNnteO4CkJdeczVg?e=U5Pw4U" TargetMode="External"/><Relationship Id="rId13" Type="http://schemas.openxmlformats.org/officeDocument/2006/relationships/printerSettings" Target="../printerSettings/printerSettings2.bin"/><Relationship Id="rId3" Type="http://schemas.openxmlformats.org/officeDocument/2006/relationships/hyperlink" Target="../../../../../:x:/s/SeguimientoaPlanesyProyectos/EWDGG13d7VVKgL5cpNoZ76EBIxciBYsWloI4pJV8nDnabg?e=7KZaHj" TargetMode="External"/><Relationship Id="rId7" Type="http://schemas.openxmlformats.org/officeDocument/2006/relationships/hyperlink" Target="https://www.youtube.com/live/eZSaaGW-zXI?si=SMmNL-0mtY3DVFOn%20%20https://www.youtube.com/watch?v=YWwsAcEuiTo.%20https://www.youtube.com/live/rJSQ3Q64u6Y.%20https://www.youtube.com/watch?v=p_Xa2xMgKkQ" TargetMode="External"/><Relationship Id="rId12" Type="http://schemas.openxmlformats.org/officeDocument/2006/relationships/hyperlink" Target="https://canaltrece-my.sharepoint.com/:f:/g/personal/planeacion_canaltrece_com_co/EvvdmYCwPhtPvbr2IMcQzUMBl9TZ8fOtyI1npnkxt6SSfA?e=GRggJT" TargetMode="External"/><Relationship Id="rId2" Type="http://schemas.openxmlformats.org/officeDocument/2006/relationships/hyperlink" Target="../../../../../:x:/s/SeguimientoaPlanesyProyectos/EWMwVTyclD9Pi3l8fG5gIgQBWO5ecLdHd_-jTPdy9sk0yQ?e=3KuHQf" TargetMode="External"/><Relationship Id="rId1" Type="http://schemas.openxmlformats.org/officeDocument/2006/relationships/hyperlink" Target="../../../../../:x:/s/SeguimientoaPlanesyProyectos/EXUPnEQnEGVOp7hnxFlLY64BazDAqewO8bbYiq0uZkJEPQ?e=prav8z" TargetMode="External"/><Relationship Id="rId6" Type="http://schemas.openxmlformats.org/officeDocument/2006/relationships/hyperlink" Target="https://canaltrece-my.sharepoint.com/:f:/g/personal/comunicaciones_canaltrece_com_co/Eo7R7GMWPmtJm0aREsMf6iMBGcMM1BxjAasoYiqm8HKGqQ?e=ZjEraF" TargetMode="External"/><Relationship Id="rId11" Type="http://schemas.openxmlformats.org/officeDocument/2006/relationships/hyperlink" Target="https://canaltrece-my.sharepoint.com/:f:/g/personal/planeacion_canaltrece_com_co/EvvdmYCwPhtPvbr2IMcQzUMBl9TZ8fOtyI1npnkxt6SSfA?e=GRggJT" TargetMode="External"/><Relationship Id="rId5" Type="http://schemas.openxmlformats.org/officeDocument/2006/relationships/hyperlink" Target="https://canaltrece-my.sharepoint.com/:x:/g/personal/comunicaciones_canaltrece_com_co/EfgEeYgu7XVBi2qI16HiguUBLKd_PmJDLSm2Rg-TbnPqyA?e=b6PEaX" TargetMode="External"/><Relationship Id="rId10" Type="http://schemas.openxmlformats.org/officeDocument/2006/relationships/hyperlink" Target="../../../../../:x:/s/SeguimientoaPlanesyProyectos/EbK9mEBRp45Fkx4zLZxqIS8BbH4CgL3oCrdvBSES2qPAtg?e=7OaRwv" TargetMode="External"/><Relationship Id="rId4" Type="http://schemas.openxmlformats.org/officeDocument/2006/relationships/hyperlink" Target="../../../../../:x:/s/SeguimientoaPlanesyProyectos/EbVEn2p1MaNAphhiNqyp3IMBJ_rTPSyKUr4_PsTO3FLdzw?e=x4vczC" TargetMode="External"/><Relationship Id="rId9" Type="http://schemas.openxmlformats.org/officeDocument/2006/relationships/hyperlink" Target="../../../../../:x:/s/SeguimientoaPlanesyProyectos/EQPeb-snc-VOgjwXB1b0KGMB85dPrq_aS-Mm_vfaQJB9rQ?e=fZpJHT"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canaltrece-my.sharepoint.com/:f:/g/personal/esanabria_canaltrece_com_co/EsKaZo2KSmVGu6d7IvfwbYYBKHtG1smBHaHNkSQo3uuM9g?e=nkggdx" TargetMode="External"/><Relationship Id="rId13" Type="http://schemas.openxmlformats.org/officeDocument/2006/relationships/hyperlink" Target="https://canaltrece-my.sharepoint.com/:x:/g/personal/lperez_canaltrece_com_co/EZqVfIcg4D9OqG5uRfTZFDoBs4_NtkqfStjGEnIQB-l3IA?e=WGEqIe" TargetMode="External"/><Relationship Id="rId3" Type="http://schemas.openxmlformats.org/officeDocument/2006/relationships/hyperlink" Target="../../../../../:x:/s/SeguimientoaPlanesyProyectos/ERz6KD19NwFOnUUCYwfw2LEB2Ln2oya0IfsEu3bp3BgMUg?e=n8gLPn" TargetMode="External"/><Relationship Id="rId7" Type="http://schemas.openxmlformats.org/officeDocument/2006/relationships/hyperlink" Target="https://canaltrece-my.sharepoint.com/:f:/g/personal/esanabria_canaltrece_com_co/Ett9lWmv4NxGvOiZQNSyvekBs3b5aqK9VkCXLmts7d-59A?e=bXfMvH" TargetMode="External"/><Relationship Id="rId12" Type="http://schemas.openxmlformats.org/officeDocument/2006/relationships/hyperlink" Target="https://canaltrece-my.sharepoint.com/:f:/g/personal/lperez_canaltrece_com_co/EmKOgR8HMJBHshn92n1WNgoBh4_6tMstdVNPkd46WYqZLA?e=WL9S1I" TargetMode="External"/><Relationship Id="rId2" Type="http://schemas.openxmlformats.org/officeDocument/2006/relationships/hyperlink" Target="../../../../../:x:/s/SeguimientoaPlanesyProyectos/EfgVzb6ij4FJq2TWQBP7C2UBAFz-8nUcnVrfvPlxQTBrbw?e=YfILFh" TargetMode="External"/><Relationship Id="rId1" Type="http://schemas.openxmlformats.org/officeDocument/2006/relationships/hyperlink" Target="../../../../../:x:/s/SeguimientoaPlanesyProyectos/ETF0UEePP69JouREt8FHoWEBjG4GKJ8-VhXWmVNjRqoGew?e=lEp4En" TargetMode="External"/><Relationship Id="rId6" Type="http://schemas.openxmlformats.org/officeDocument/2006/relationships/hyperlink" Target="https://canaltrece-my.sharepoint.com/:x:/r/personal/cariza_canaltrece_com_co/_layouts/15/Doc.aspx?sourcedoc=%7B00CF001F-2161-49C7-A781-79AFF39380CA%7D&amp;file=CONTRATOS%20O%20PROYECTOS%20%202024%20TEVEANDINA%20SAS.xlsx&amp;fromShare=true&amp;action=default&amp;mobileredirect=true" TargetMode="External"/><Relationship Id="rId11" Type="http://schemas.openxmlformats.org/officeDocument/2006/relationships/hyperlink" Target="https://canaltrece-my.sharepoint.com/:f:/g/personal/lperez_canaltrece_com_co/EvY-3DSw8CFKhrCO92RuTHsBhX_mBsTc3Fx7zac94lR40Q?e=VDZOQf" TargetMode="External"/><Relationship Id="rId5" Type="http://schemas.openxmlformats.org/officeDocument/2006/relationships/hyperlink" Target="../../../../../:x:/s/SeguimientoaPlanesyProyectos/EQ1LqJjBSQxIpwjUB4l9OrIBIpBx6fwEhzdj7VRvDctcMQ?e=aTij10" TargetMode="External"/><Relationship Id="rId15" Type="http://schemas.openxmlformats.org/officeDocument/2006/relationships/drawing" Target="../drawings/drawing3.xml"/><Relationship Id="rId10" Type="http://schemas.openxmlformats.org/officeDocument/2006/relationships/hyperlink" Target="https://canaltrece-my.sharepoint.com/:f:/g/personal/esanabria_canaltrece_com_co/Eo0X2yNpnyBIlwT9NIVZ3LkByHKTWjoJsOh6XgrqAmrNow?e=N0rLLg" TargetMode="External"/><Relationship Id="rId4" Type="http://schemas.openxmlformats.org/officeDocument/2006/relationships/hyperlink" Target="../../../../../:x:/s/SeguimientoaPlanesyProyectos/ETAKW5iiVzNJsgAtIfgEVRMBY4gzLmq-QP1Xc1tvKDV4Wg?e=w0gewj" TargetMode="External"/><Relationship Id="rId9" Type="http://schemas.openxmlformats.org/officeDocument/2006/relationships/hyperlink" Target="https://canaltrece-my.sharepoint.com/:f:/g/personal/esanabria_canaltrece_com_co/Et2KIjyL6ABGkl_GON4iud8B4ptEdXuBdDWzF-HWC-robQ?e=ZyknEt"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x:/s/SeguimientoaPlanesyProyectos/Ee3ipX1LWjxNr4VL3BEBGoYBfc2CZhSv1G7Iq4TZRhinSA?e=ayKlrO" TargetMode="External"/><Relationship Id="rId18" Type="http://schemas.openxmlformats.org/officeDocument/2006/relationships/hyperlink" Target="https://canaltrece-my.sharepoint.com/:x:/g/personal/comunicaciones_canaltrece_com_co/ER0DytNsrGxDmuv8uDSt7VQBaOGtp1t0GVyH7ZnV0e43GQ?e=HVW6ls" TargetMode="External"/><Relationship Id="rId26" Type="http://schemas.openxmlformats.org/officeDocument/2006/relationships/hyperlink" Target="https://canaltrece-my.sharepoint.com/:f:/g/personal/nbustos_canaltrece_com_co/ElaFoX4xzAhAqxJvBiS4lSAB0W-26D_rXXdyxI8qsc0oYw?e=txrZFj" TargetMode="External"/><Relationship Id="rId3" Type="http://schemas.openxmlformats.org/officeDocument/2006/relationships/hyperlink" Target="../../../../../:x:/s/SeguimientoaPlanesyProyectos/EWiOfaQW0EpEnK54u5xjb_kBoh2iXr_95dN_RdiIl9fIgA?e=4FqoaM" TargetMode="External"/><Relationship Id="rId21" Type="http://schemas.openxmlformats.org/officeDocument/2006/relationships/hyperlink" Target="../../../../../:x:/s/SeguimientoaPlanesyProyectos/EaMjb7A3THZJnO7uT98WG3IBCN_TtOq7xngyvrwi8naeiw?e=XtGutt" TargetMode="External"/><Relationship Id="rId7" Type="http://schemas.openxmlformats.org/officeDocument/2006/relationships/hyperlink" Target="../../../../../:x:/s/SeguimientoaPlanesyProyectos/EVQbmCfC4kFPod6QYO9MCbcBCDTTOVHYMJyjguNn-n_kbg?e=Vgjdx3" TargetMode="External"/><Relationship Id="rId12" Type="http://schemas.openxmlformats.org/officeDocument/2006/relationships/hyperlink" Target="../../../../../:x:/s/SeguimientoaPlanesyProyectos/ESFbzEQ-M-ZIkesxQ9DBE-kBJJxa1hwEKXyq6X20t9bzkg?e=RCrMVg" TargetMode="External"/><Relationship Id="rId17" Type="http://schemas.openxmlformats.org/officeDocument/2006/relationships/hyperlink" Target="https://canaltrece.sharepoint.com/sites/AdministrativaTrece/Jurdica/Forms/AllItems.aspx?id=%2Fsites%2FAdministrativaTrece%2FJurdica%2FEVIDENCIAS%20PLAN%20DE%20ACCI%C3%93N%202024%2FACTA%20CAPACITACI%C3%93N%20SUPERVISI%C3%93N%20E%20INTERVENCI%C3%93N%20DE%20CONTRATOS%2Epdf&amp;viewid=d63ab040%2D0ebf%2D4a5e%2D83e1%2D22bd4510cb1d&amp;parent=%2Fsites%2FAdministrativaTrece%2FJurdica%2FEVIDENCIAS%20PLAN%20DE%20ACCI%C3%93N%202024" TargetMode="External"/><Relationship Id="rId25" Type="http://schemas.openxmlformats.org/officeDocument/2006/relationships/hyperlink" Target="https://canaltrece-my.sharepoint.com/:f:/g/personal/nbustos_canaltrece_com_co/ElaFoX4xzAhAqxJvBiS4lSAB0W-26D_rXXdyxI8qsc0oYw?e=txrZFj" TargetMode="External"/><Relationship Id="rId33" Type="http://schemas.openxmlformats.org/officeDocument/2006/relationships/drawing" Target="../drawings/drawing4.xml"/><Relationship Id="rId2" Type="http://schemas.openxmlformats.org/officeDocument/2006/relationships/hyperlink" Target="../../../../../:x:/s/SeguimientoaPlanesyProyectos/EcB7Fn_U0Q1AmDh7M_821DIB_lxKlqODeOtkoYLRkujmwQ?e=HXNThe" TargetMode="External"/><Relationship Id="rId16" Type="http://schemas.openxmlformats.org/officeDocument/2006/relationships/hyperlink" Target="https://canaltrece.sharepoint.com/:x:/r/sites/AdministrativaTrece/_layouts/15/Doc.aspx?sourcedoc=%7BF3EB161F-E956-4239-BD3A-12228E338AB6%7D&amp;file=BASE%20PQRSD%202024.xlsm&amp;action=default&amp;mobileredirect=true" TargetMode="External"/><Relationship Id="rId20" Type="http://schemas.openxmlformats.org/officeDocument/2006/relationships/hyperlink" Target="https://canaltrece.sharepoint.com/:f:/s/GestindeTecnologaConvergente/EhMTTS3VPwZMvAJPABIxsvUBnQzDgA3fx3eqwGgBsDM5Yw" TargetMode="External"/><Relationship Id="rId29" Type="http://schemas.openxmlformats.org/officeDocument/2006/relationships/hyperlink" Target="https://canaltrece-my.sharepoint.com/:f:/g/personal/planeacion_canaltrece_com_co/EgcRwviKT5ZJj6-ghAyN9vYB3eFP33P7i0HUmHjCalmzNA?e=Cmt63h" TargetMode="External"/><Relationship Id="rId1" Type="http://schemas.openxmlformats.org/officeDocument/2006/relationships/hyperlink" Target="../../../../../:x:/s/SeguimientoaPlanesyProyectos/EUJEHz3UfqJDi70noD4usIgBD__afQ7L_-pnWwDv0C_GFQ?e=qtopqR" TargetMode="External"/><Relationship Id="rId6" Type="http://schemas.openxmlformats.org/officeDocument/2006/relationships/hyperlink" Target="../../../../../:x:/s/SeguimientoaPlanesyProyectos/EZhsrr98sxZCuonkT9-aeRMBvNd4n-yLMovDGknP20_Z2w?e=x8ISHy" TargetMode="External"/><Relationship Id="rId11" Type="http://schemas.openxmlformats.org/officeDocument/2006/relationships/hyperlink" Target="../../../../../:x:/s/SeguimientoaPlanesyProyectos/Ec4JhK0wxSFGt3D0mhq6j_cBP0GDHR6VcmwnMf263fAcYA?e=uOPNZG" TargetMode="External"/><Relationship Id="rId24" Type="http://schemas.openxmlformats.org/officeDocument/2006/relationships/hyperlink" Target="https://canaltrece.sharepoint.com/:f:/s/GestindeTecnologaConvergente/EvyhW-lgsLxJt09aW7uRVqwBar70xQJZ2a8fW8VUQiGH2g?e=o3iOor" TargetMode="External"/><Relationship Id="rId32" Type="http://schemas.openxmlformats.org/officeDocument/2006/relationships/printerSettings" Target="../printerSettings/printerSettings4.bin"/><Relationship Id="rId5" Type="http://schemas.openxmlformats.org/officeDocument/2006/relationships/hyperlink" Target="../../../../../:x:/s/SeguimientoaPlanesyProyectos/EUTQ-6RW0BtGleaflLbr_OEBmSEo9g5H1JvlWT-VOOp4gw?e=PHd9Bu" TargetMode="External"/><Relationship Id="rId15" Type="http://schemas.openxmlformats.org/officeDocument/2006/relationships/hyperlink" Target="https://canaltrece.sharepoint.com/sites/juridica/Actas%20Comites/Forms/AllItems.aspx?id=%2Fsites%2Fjuridica%2FActas%20Comites%2FCOMIT%C3%89%20DE%20CONCILIACI%C3%93N%2F10%2E%20ACTAS%20DE%20COMIT%C3%89%20DE%20CONCILIACI%C3%93N%202024&amp;p=true&amp;ga=1" TargetMode="External"/><Relationship Id="rId23" Type="http://schemas.openxmlformats.org/officeDocument/2006/relationships/hyperlink" Target="../../../../../:x:/s/SeguimientoaPlanesyProyectos/EdF8YNJz9zpGsx-DZShgSvkBCDEhIQ2ZSwHlzngs9mO2cw?e=g3bjIm" TargetMode="External"/><Relationship Id="rId28" Type="http://schemas.openxmlformats.org/officeDocument/2006/relationships/hyperlink" Target="https://canaltrece-my.sharepoint.com/:x:/g/personal/planeacion_canaltrece_com_co/ESb0X3-1qxdMjzNT-VIhx9UBxVborTbu7XIwFtqTZFcP4A?e=19cJIe" TargetMode="External"/><Relationship Id="rId10" Type="http://schemas.openxmlformats.org/officeDocument/2006/relationships/hyperlink" Target="../../../../../:x:/s/SeguimientoaPlanesyProyectos/EdbEN6CAVdhHrTPhMPQSh2MBXSHzZf7-nUihs2vN8sEOlg?e=V8fXXR" TargetMode="External"/><Relationship Id="rId19" Type="http://schemas.openxmlformats.org/officeDocument/2006/relationships/hyperlink" Target="../../../../../:x:/s/SeguimientoaPlanesyProyectos/Ebo1i-7TWWRGi2C_fi7unHIBaGIEEmpH5YrCV_u9P3sJxA?e=gqdURg" TargetMode="External"/><Relationship Id="rId31" Type="http://schemas.openxmlformats.org/officeDocument/2006/relationships/hyperlink" Target="https://canaltrece-my.sharepoint.com/my?login_hint=ahoyos%40canaltrece%2Ecom%2Eco&amp;id=%2Fpersonal%2Fahoyos%5Fcanaltrece%5Fcom%5Fco%2FDocuments%2FPublicaciones%20en%20Viva%20Engage%20MIPG%20%281%29%2Epdf&amp;parent=%2Fpersonal%2Fahoyos%5Fcanaltrece%5Fcom%5Fco%2FDocuments" TargetMode="External"/><Relationship Id="rId4" Type="http://schemas.openxmlformats.org/officeDocument/2006/relationships/hyperlink" Target="../../../../../:x:/s/SeguimientoaPlanesyProyectos/EYU-kVjopjBItbpEVMZBpAABZ_myirC91o3vWntxOopYng?e=zRTZRL" TargetMode="External"/><Relationship Id="rId9" Type="http://schemas.openxmlformats.org/officeDocument/2006/relationships/hyperlink" Target="../../../../../:x:/s/SeguimientoaPlanesyProyectos/EXgKWGmX9zVJrPq4piJs0YIBCYh8CuWXY2STLe90VtLI8Q?e=oItnVP" TargetMode="External"/><Relationship Id="rId14" Type="http://schemas.openxmlformats.org/officeDocument/2006/relationships/hyperlink" Target="../../../../../:x:/s/SeguimientoaPlanesyProyectos/EUinRge7GC5Mvczu5QMSV3IBVcamMhGjzOOqucQBoWcyFQ?e=36Aa0b" TargetMode="External"/><Relationship Id="rId22" Type="http://schemas.openxmlformats.org/officeDocument/2006/relationships/hyperlink" Target="https://canaltrece-my.sharepoint.com/:f:/g/personal/fdiaz_canaltrece_com_co/EoJ4Mvxkh2tOmqWIaoS2uEwB5VGxbQJnwEB3P9MXgsf6AQ?e=zEUMiX" TargetMode="External"/><Relationship Id="rId27" Type="http://schemas.openxmlformats.org/officeDocument/2006/relationships/hyperlink" Target="https://canaltrece-my.sharepoint.com/:f:/g/personal/ahoyos_canaltrece_com_co/EqBVqbfRfQdHhzzU8h_2OVEBwivAXaGfByhIP_X5UUC12A?e=UIgX7N" TargetMode="External"/><Relationship Id="rId30" Type="http://schemas.openxmlformats.org/officeDocument/2006/relationships/hyperlink" Target="https://canaltrece-my.sharepoint.com/:f:/g/personal/ahoyos_canaltrece_com_co/Ep50gtLNq3hDqKzEVTsebr4BkJYiWflUUvG8MF2L0iyZbg?e=P2WsUB" TargetMode="External"/><Relationship Id="rId8" Type="http://schemas.openxmlformats.org/officeDocument/2006/relationships/hyperlink" Target="../../../../../:x:/s/SeguimientoaPlanesyProyectos/EU2P-KdyH_9GkmNi09Ajtj0Ba04u3R30BUQzBvJZFzFbSg?e=IfKhx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sheetPr>
  <dimension ref="A1:R24"/>
  <sheetViews>
    <sheetView tabSelected="1" view="pageBreakPreview" topLeftCell="I7" zoomScale="74" zoomScaleNormal="25" zoomScaleSheetLayoutView="74" workbookViewId="0">
      <selection activeCell="N8" sqref="N8"/>
    </sheetView>
  </sheetViews>
  <sheetFormatPr defaultColWidth="11.42578125" defaultRowHeight="15"/>
  <cols>
    <col min="1" max="1" width="19.7109375" style="2" customWidth="1"/>
    <col min="2" max="2" width="26.85546875" customWidth="1"/>
    <col min="3" max="3" width="17.28515625" style="2" bestFit="1" customWidth="1"/>
    <col min="4" max="4" width="15.42578125" style="2" customWidth="1"/>
    <col min="5" max="5" width="33.85546875" customWidth="1"/>
    <col min="6" max="6" width="32.28515625" customWidth="1"/>
    <col min="7" max="7" width="27.42578125" customWidth="1"/>
    <col min="8" max="8" width="25.28515625" customWidth="1"/>
    <col min="9" max="9" width="27.42578125" customWidth="1"/>
    <col min="10" max="11" width="12.140625" customWidth="1"/>
    <col min="12" max="13" width="14.140625" customWidth="1"/>
    <col min="14" max="14" width="20.7109375" customWidth="1"/>
    <col min="15" max="15" width="46.28515625" style="1" customWidth="1"/>
    <col min="16" max="16" width="40.85546875" style="1" customWidth="1"/>
    <col min="17" max="17" width="47.42578125" style="36" customWidth="1"/>
    <col min="18" max="18" width="11.28515625" customWidth="1"/>
  </cols>
  <sheetData>
    <row r="1" spans="1:18" ht="38.25" customHeight="1" thickBot="1">
      <c r="A1" s="33"/>
      <c r="B1" s="174" t="s">
        <v>0</v>
      </c>
      <c r="C1" s="175"/>
      <c r="D1" s="175"/>
      <c r="E1" s="175"/>
      <c r="F1" s="175"/>
      <c r="G1" s="175"/>
      <c r="H1" s="175"/>
      <c r="I1" s="175"/>
      <c r="J1" s="175"/>
      <c r="K1" s="175"/>
      <c r="L1" s="175"/>
      <c r="M1" s="175"/>
      <c r="N1" s="175"/>
      <c r="O1" s="175"/>
      <c r="P1" s="175"/>
      <c r="Q1" s="176"/>
    </row>
    <row r="2" spans="1:18" ht="60.75">
      <c r="A2" s="9" t="s">
        <v>1</v>
      </c>
      <c r="B2" s="14" t="s">
        <v>2</v>
      </c>
      <c r="C2" s="10" t="s">
        <v>3</v>
      </c>
      <c r="D2" s="10" t="s">
        <v>4</v>
      </c>
      <c r="E2" s="11" t="s">
        <v>5</v>
      </c>
      <c r="F2" s="11" t="s">
        <v>6</v>
      </c>
      <c r="G2" s="11" t="s">
        <v>7</v>
      </c>
      <c r="H2" s="11" t="s">
        <v>8</v>
      </c>
      <c r="I2" s="11" t="s">
        <v>9</v>
      </c>
      <c r="J2" s="12" t="s">
        <v>10</v>
      </c>
      <c r="K2" s="12" t="s">
        <v>11</v>
      </c>
      <c r="L2" s="13" t="s">
        <v>12</v>
      </c>
      <c r="M2" s="13" t="s">
        <v>13</v>
      </c>
      <c r="N2" s="13" t="s">
        <v>14</v>
      </c>
      <c r="O2" s="13" t="s">
        <v>15</v>
      </c>
      <c r="P2" s="37" t="s">
        <v>16</v>
      </c>
      <c r="Q2" s="37" t="s">
        <v>17</v>
      </c>
    </row>
    <row r="3" spans="1:18" ht="264">
      <c r="A3" s="171" t="s">
        <v>18</v>
      </c>
      <c r="B3" s="15" t="s">
        <v>19</v>
      </c>
      <c r="C3" s="15" t="s">
        <v>20</v>
      </c>
      <c r="D3" s="15" t="s">
        <v>21</v>
      </c>
      <c r="E3" s="15" t="s">
        <v>22</v>
      </c>
      <c r="F3" s="15" t="s">
        <v>23</v>
      </c>
      <c r="G3" s="15" t="s">
        <v>24</v>
      </c>
      <c r="H3" s="15" t="s">
        <v>25</v>
      </c>
      <c r="I3" s="16" t="s">
        <v>26</v>
      </c>
      <c r="J3" s="17">
        <v>45383</v>
      </c>
      <c r="K3" s="18">
        <v>45473</v>
      </c>
      <c r="L3" s="72">
        <v>1226.4000000000001</v>
      </c>
      <c r="M3" s="62">
        <v>1321.4</v>
      </c>
      <c r="N3" s="19">
        <f>L3/M3</f>
        <v>0.92810655365521422</v>
      </c>
      <c r="O3" s="16" t="s">
        <v>27</v>
      </c>
      <c r="P3" s="44" t="s">
        <v>28</v>
      </c>
      <c r="Q3" s="42" t="s">
        <v>29</v>
      </c>
      <c r="R3" s="28"/>
    </row>
    <row r="4" spans="1:18" ht="75.75">
      <c r="A4" s="172"/>
      <c r="B4" s="20" t="s">
        <v>30</v>
      </c>
      <c r="C4" s="20" t="s">
        <v>31</v>
      </c>
      <c r="D4" s="20" t="s">
        <v>21</v>
      </c>
      <c r="E4" s="20" t="s">
        <v>32</v>
      </c>
      <c r="F4" s="20" t="s">
        <v>33</v>
      </c>
      <c r="G4" s="20" t="s">
        <v>34</v>
      </c>
      <c r="H4" s="20" t="s">
        <v>35</v>
      </c>
      <c r="I4" s="21" t="s">
        <v>36</v>
      </c>
      <c r="J4" s="18">
        <v>45474</v>
      </c>
      <c r="K4" s="18">
        <v>45565</v>
      </c>
      <c r="L4" s="22">
        <v>8</v>
      </c>
      <c r="M4" s="22">
        <v>10</v>
      </c>
      <c r="N4" s="23">
        <f>L4/M4</f>
        <v>0.8</v>
      </c>
      <c r="O4" s="24" t="s">
        <v>37</v>
      </c>
      <c r="P4" s="75" t="s">
        <v>38</v>
      </c>
      <c r="Q4" s="39" t="s">
        <v>39</v>
      </c>
      <c r="R4" s="28"/>
    </row>
    <row r="5" spans="1:18" ht="75.75">
      <c r="A5" s="172"/>
      <c r="B5" s="20" t="s">
        <v>40</v>
      </c>
      <c r="C5" s="20" t="s">
        <v>31</v>
      </c>
      <c r="D5" s="20" t="s">
        <v>21</v>
      </c>
      <c r="E5" s="20" t="s">
        <v>41</v>
      </c>
      <c r="F5" s="20" t="s">
        <v>42</v>
      </c>
      <c r="G5" s="20" t="s">
        <v>24</v>
      </c>
      <c r="H5" s="20" t="s">
        <v>35</v>
      </c>
      <c r="I5" s="21" t="s">
        <v>43</v>
      </c>
      <c r="J5" s="18">
        <v>45474</v>
      </c>
      <c r="K5" s="18">
        <v>45565</v>
      </c>
      <c r="L5" s="25">
        <v>3</v>
      </c>
      <c r="M5" s="25">
        <v>2</v>
      </c>
      <c r="N5" s="23">
        <f>L5/M5</f>
        <v>1.5</v>
      </c>
      <c r="O5" s="24" t="s">
        <v>44</v>
      </c>
      <c r="P5" s="38" t="s">
        <v>45</v>
      </c>
      <c r="Q5" s="40" t="s">
        <v>46</v>
      </c>
      <c r="R5" s="7"/>
    </row>
    <row r="6" spans="1:18" ht="75.75">
      <c r="A6" s="172"/>
      <c r="B6" s="20" t="s">
        <v>47</v>
      </c>
      <c r="C6" s="20" t="s">
        <v>31</v>
      </c>
      <c r="D6" s="20" t="s">
        <v>21</v>
      </c>
      <c r="E6" s="20" t="s">
        <v>48</v>
      </c>
      <c r="F6" s="20" t="s">
        <v>49</v>
      </c>
      <c r="G6" s="20" t="s">
        <v>24</v>
      </c>
      <c r="H6" s="20" t="s">
        <v>35</v>
      </c>
      <c r="I6" s="21" t="s">
        <v>50</v>
      </c>
      <c r="J6" s="18">
        <v>45474</v>
      </c>
      <c r="K6" s="18">
        <v>45565</v>
      </c>
      <c r="L6" s="25">
        <v>1</v>
      </c>
      <c r="M6" s="25">
        <v>2</v>
      </c>
      <c r="N6" s="23">
        <f>L6/M6</f>
        <v>0.5</v>
      </c>
      <c r="O6" s="24" t="s">
        <v>51</v>
      </c>
      <c r="P6" s="38" t="s">
        <v>52</v>
      </c>
      <c r="Q6" s="41" t="s">
        <v>53</v>
      </c>
      <c r="R6" s="7"/>
    </row>
    <row r="7" spans="1:18" ht="226.5">
      <c r="A7" s="173"/>
      <c r="B7" s="20" t="s">
        <v>54</v>
      </c>
      <c r="C7" s="20" t="s">
        <v>31</v>
      </c>
      <c r="D7" s="20" t="s">
        <v>21</v>
      </c>
      <c r="E7" s="20" t="s">
        <v>55</v>
      </c>
      <c r="F7" s="20" t="s">
        <v>56</v>
      </c>
      <c r="G7" s="20" t="s">
        <v>24</v>
      </c>
      <c r="H7" s="20" t="s">
        <v>25</v>
      </c>
      <c r="I7" s="21" t="s">
        <v>57</v>
      </c>
      <c r="J7" s="17">
        <v>45383</v>
      </c>
      <c r="K7" s="18">
        <v>45473</v>
      </c>
      <c r="L7" s="25">
        <v>7</v>
      </c>
      <c r="M7" s="25">
        <v>5</v>
      </c>
      <c r="N7" s="23">
        <f>L7/M7</f>
        <v>1.4</v>
      </c>
      <c r="O7" s="73" t="s">
        <v>58</v>
      </c>
      <c r="P7" s="44" t="s">
        <v>28</v>
      </c>
      <c r="Q7" s="43" t="s">
        <v>59</v>
      </c>
      <c r="R7" s="7"/>
    </row>
    <row r="8" spans="1:18" ht="118.5" customHeight="1">
      <c r="A8" s="170" t="s">
        <v>60</v>
      </c>
      <c r="B8" s="20" t="s">
        <v>61</v>
      </c>
      <c r="C8" s="20" t="s">
        <v>31</v>
      </c>
      <c r="D8" s="20" t="s">
        <v>21</v>
      </c>
      <c r="E8" s="20" t="s">
        <v>62</v>
      </c>
      <c r="F8" s="20" t="s">
        <v>63</v>
      </c>
      <c r="G8" s="20" t="s">
        <v>24</v>
      </c>
      <c r="H8" s="20" t="s">
        <v>64</v>
      </c>
      <c r="I8" s="21" t="s">
        <v>65</v>
      </c>
      <c r="J8" s="17">
        <v>45474</v>
      </c>
      <c r="K8" s="18">
        <v>45565</v>
      </c>
      <c r="L8" s="25">
        <v>4</v>
      </c>
      <c r="M8" s="25">
        <v>3</v>
      </c>
      <c r="N8" s="23">
        <v>1.33</v>
      </c>
      <c r="O8" s="26" t="s">
        <v>66</v>
      </c>
      <c r="P8" s="45" t="s">
        <v>67</v>
      </c>
      <c r="Q8" s="34" t="s">
        <v>68</v>
      </c>
      <c r="R8" s="7"/>
    </row>
    <row r="9" spans="1:18" ht="162" customHeight="1">
      <c r="A9" s="170"/>
      <c r="B9" s="20" t="s">
        <v>61</v>
      </c>
      <c r="C9" s="20" t="s">
        <v>31</v>
      </c>
      <c r="D9" s="20" t="s">
        <v>21</v>
      </c>
      <c r="E9" s="20" t="s">
        <v>69</v>
      </c>
      <c r="F9" s="20" t="s">
        <v>70</v>
      </c>
      <c r="G9" s="20" t="s">
        <v>24</v>
      </c>
      <c r="H9" s="20" t="s">
        <v>64</v>
      </c>
      <c r="I9" s="21" t="s">
        <v>71</v>
      </c>
      <c r="J9" s="17">
        <v>45474</v>
      </c>
      <c r="K9" s="18">
        <v>45565</v>
      </c>
      <c r="L9" s="25">
        <v>4</v>
      </c>
      <c r="M9" s="25">
        <v>3</v>
      </c>
      <c r="N9" s="23">
        <v>1.33</v>
      </c>
      <c r="O9" s="26" t="s">
        <v>72</v>
      </c>
      <c r="P9" s="55" t="s">
        <v>73</v>
      </c>
      <c r="Q9" s="34" t="s">
        <v>74</v>
      </c>
      <c r="R9" s="7"/>
    </row>
    <row r="10" spans="1:18" ht="58.5">
      <c r="A10" s="177" t="s">
        <v>75</v>
      </c>
      <c r="B10" s="20" t="s">
        <v>76</v>
      </c>
      <c r="C10" s="20" t="s">
        <v>77</v>
      </c>
      <c r="D10" s="20" t="s">
        <v>21</v>
      </c>
      <c r="E10" s="20" t="s">
        <v>78</v>
      </c>
      <c r="F10" s="20" t="s">
        <v>79</v>
      </c>
      <c r="G10" s="20" t="s">
        <v>80</v>
      </c>
      <c r="H10" s="20" t="s">
        <v>81</v>
      </c>
      <c r="I10" s="26" t="s">
        <v>82</v>
      </c>
      <c r="J10" s="17">
        <v>45474</v>
      </c>
      <c r="K10" s="18">
        <v>45565</v>
      </c>
      <c r="L10" s="27">
        <v>156</v>
      </c>
      <c r="M10" s="27">
        <v>168</v>
      </c>
      <c r="N10" s="53">
        <f>L10/M10</f>
        <v>0.9285714285714286</v>
      </c>
      <c r="O10" s="52" t="s">
        <v>83</v>
      </c>
      <c r="P10" s="58" t="s">
        <v>84</v>
      </c>
      <c r="Q10" s="54" t="s">
        <v>85</v>
      </c>
      <c r="R10" s="7"/>
    </row>
    <row r="11" spans="1:18" s="8" customFormat="1" ht="169.5" customHeight="1">
      <c r="A11" s="173"/>
      <c r="B11" s="20" t="s">
        <v>86</v>
      </c>
      <c r="C11" s="20" t="s">
        <v>77</v>
      </c>
      <c r="D11" s="20" t="s">
        <v>21</v>
      </c>
      <c r="E11" s="20" t="s">
        <v>87</v>
      </c>
      <c r="F11" s="20" t="s">
        <v>88</v>
      </c>
      <c r="G11" s="20" t="s">
        <v>80</v>
      </c>
      <c r="H11" s="20" t="s">
        <v>81</v>
      </c>
      <c r="I11" s="26" t="s">
        <v>89</v>
      </c>
      <c r="J11" s="17">
        <v>45474</v>
      </c>
      <c r="K11" s="18">
        <v>45565</v>
      </c>
      <c r="L11" s="27">
        <v>5</v>
      </c>
      <c r="M11" s="27">
        <v>168</v>
      </c>
      <c r="N11" s="53">
        <v>1</v>
      </c>
      <c r="O11" s="52" t="s">
        <v>90</v>
      </c>
      <c r="P11" s="58" t="s">
        <v>84</v>
      </c>
      <c r="Q11" s="54" t="s">
        <v>91</v>
      </c>
      <c r="R11" s="7"/>
    </row>
    <row r="12" spans="1:18" s="3" customFormat="1" ht="22.5" customHeight="1">
      <c r="A12" s="4"/>
      <c r="C12" s="4"/>
      <c r="D12" s="4"/>
      <c r="O12" s="5"/>
      <c r="P12" s="5"/>
      <c r="Q12" s="35"/>
    </row>
    <row r="13" spans="1:18">
      <c r="N13" s="6">
        <f>AVERAGE(N3:N11)</f>
        <v>1.0796308869140716</v>
      </c>
    </row>
    <row r="15" spans="1:18">
      <c r="N15" s="74">
        <v>0.92810655365521422</v>
      </c>
    </row>
    <row r="16" spans="1:18">
      <c r="N16" s="74">
        <v>0.8</v>
      </c>
    </row>
    <row r="17" spans="14:14">
      <c r="N17" s="74">
        <v>1</v>
      </c>
    </row>
    <row r="18" spans="14:14">
      <c r="N18" s="74">
        <v>0.5</v>
      </c>
    </row>
    <row r="19" spans="14:14">
      <c r="N19" s="74">
        <v>1</v>
      </c>
    </row>
    <row r="20" spans="14:14">
      <c r="N20" s="74">
        <v>1</v>
      </c>
    </row>
    <row r="21" spans="14:14">
      <c r="N21" s="74">
        <v>1</v>
      </c>
    </row>
    <row r="22" spans="14:14">
      <c r="N22" s="74">
        <v>0.9285714285714286</v>
      </c>
    </row>
    <row r="23" spans="14:14">
      <c r="N23" s="74">
        <v>1</v>
      </c>
    </row>
    <row r="24" spans="14:14">
      <c r="N24" s="74">
        <f>SUM(N15:N23)/9</f>
        <v>0.90629755358073816</v>
      </c>
    </row>
  </sheetData>
  <mergeCells count="4">
    <mergeCell ref="A8:A9"/>
    <mergeCell ref="A3:A7"/>
    <mergeCell ref="B1:Q1"/>
    <mergeCell ref="A10:A11"/>
  </mergeCells>
  <phoneticPr fontId="6" type="noConversion"/>
  <conditionalFormatting sqref="L4:M4 L6:M9">
    <cfRule type="expression" dxfId="91" priority="43">
      <formula>#REF!=1</formula>
    </cfRule>
  </conditionalFormatting>
  <conditionalFormatting sqref="L4:N4 L8:M9 L6:N7">
    <cfRule type="expression" dxfId="90" priority="2541">
      <formula>AND(#REF!&gt;=$L4,#REF!&lt;&gt;0%)</formula>
    </cfRule>
  </conditionalFormatting>
  <conditionalFormatting sqref="N3:N4 L4:N4 L8:M9 L6:N7">
    <cfRule type="expression" dxfId="89" priority="2542">
      <formula>#REF!&lt;$L3</formula>
    </cfRule>
  </conditionalFormatting>
  <conditionalFormatting sqref="N3:N4 N6:N9">
    <cfRule type="expression" dxfId="88" priority="5">
      <formula>#REF!=1</formula>
    </cfRule>
    <cfRule type="expression" dxfId="87" priority="6">
      <formula>AND(#REF!&gt;=$L3,#REF!&lt;&gt;0%)</formula>
    </cfRule>
  </conditionalFormatting>
  <conditionalFormatting sqref="N8:N9">
    <cfRule type="expression" dxfId="86" priority="7">
      <formula>#REF!&lt;$L8</formula>
    </cfRule>
  </conditionalFormatting>
  <conditionalFormatting sqref="L5:M5">
    <cfRule type="expression" dxfId="85" priority="1">
      <formula>#REF!=1</formula>
    </cfRule>
  </conditionalFormatting>
  <conditionalFormatting sqref="L5:N5">
    <cfRule type="expression" dxfId="84" priority="3">
      <formula>AND(#REF!&gt;=$L5,#REF!&lt;&gt;0%)</formula>
    </cfRule>
  </conditionalFormatting>
  <conditionalFormatting sqref="L5:N5">
    <cfRule type="expression" dxfId="83" priority="4">
      <formula>#REF!&lt;$L5</formula>
    </cfRule>
  </conditionalFormatting>
  <conditionalFormatting sqref="N5">
    <cfRule type="expression" dxfId="82" priority="2">
      <formula>#REF!=1</formula>
    </cfRule>
  </conditionalFormatting>
  <hyperlinks>
    <hyperlink ref="Q3" r:id="rId1" xr:uid="{862D2E2B-FFC8-4AA2-ABE9-2A80C4D99883}"/>
    <hyperlink ref="Q7" r:id="rId2" xr:uid="{BFA12F17-AE57-4428-B2DB-FBDF41D935D8}"/>
    <hyperlink ref="Q8" r:id="rId3" display="https://canaltrece.sharepoint.com/:x:/s/SeguimientoaPlanesyProyectos/ER036r8kX0JApMmL4h7A8xQBziJ95iChIOP8E0naogobSg?e=glHgtZ" xr:uid="{42518D6A-A87D-4B02-A134-57030E8C099B}"/>
    <hyperlink ref="Q9" r:id="rId4" display="https://canaltrece.sharepoint.com/:x:/s/SeguimientoaPlanesyProyectos/EcjBe9VGSzxGhvCtIBZpbOYBopX1WEb4OcdWsQ_2Gle-sA?e=MsQr5g" xr:uid="{3C0EC0E0-7DDA-4082-B38C-2D1090BE0812}"/>
    <hyperlink ref="Q10" r:id="rId5" display="https://canaltrece.sharepoint.com/:x:/s/SeguimientoaPlanesyProyectos/EbIAW26E_hNJqk0CIWtBX7MBpZiENjNrpTVnul3kHUKAKg?e=A2fY7m" xr:uid="{429AEDCE-4CE8-4B38-A508-6FB5F8745E48}"/>
    <hyperlink ref="Q11" r:id="rId6" display="https://canaltrece.sharepoint.com/:x:/s/SeguimientoaPlanesyProyectos/EU3eQGTjjsJLp1wXRKMjwZwBwzDWjdZNR93mEBrvRY4hSA?e=v7k20O" xr:uid="{1B2F7023-DC2E-4D02-90F9-139271B63074}"/>
    <hyperlink ref="Q5" r:id="rId7" xr:uid="{1CF3118C-AA31-435A-8EB8-6615335AAA59}"/>
    <hyperlink ref="Q6" r:id="rId8" xr:uid="{DBBC5134-C388-4E0D-AAC8-C23CF0AB6A99}"/>
    <hyperlink ref="P10" r:id="rId9" xr:uid="{64230E48-1026-450C-995F-9F1EEC9AD3C6}"/>
    <hyperlink ref="P11" r:id="rId10" xr:uid="{F84E3344-AEF3-4864-91CE-F5051A880260}"/>
    <hyperlink ref="P3" r:id="rId11" xr:uid="{0E0DEE1B-77EE-4DB4-A33A-341249E18A3B}"/>
    <hyperlink ref="P7" r:id="rId12" xr:uid="{E3FE8B6D-35C7-4724-8CED-8144E90D64D3}"/>
    <hyperlink ref="P8" r:id="rId13" display="https://open.spotify.com/episode/5MKqbb2Lq1lDw6NUhV4kth?si=VInEwsx6T2WPqt5cv3S1bQ&amp;context=spotify%3Ashow%3A72s39WGJQJFhXueFHX1eFJ&amp;t=23.   https://open.spotify.com/show/5KGUwaQEu0qIxE63BOvmJi?si=CAGX_EP3RcKUUobx1o3F6w. https://open.spotify.com/show/0QxLC92vqQy7TveDtFN9BK?si=u542HG5rSPChZxJDZAllxg" xr:uid="{03AF9B87-84D9-46D4-BD4A-A9CEA2A9EE91}"/>
    <hyperlink ref="P9" r:id="rId14" xr:uid="{46894773-8186-411C-9162-FF49DBB607C7}"/>
    <hyperlink ref="P4" r:id="rId15" xr:uid="{913071D4-CA2A-4B42-9E0D-91D152463F5A}"/>
    <hyperlink ref="P6" r:id="rId16" xr:uid="{3D790C32-B859-4363-91C2-F23C6ACC9ABC}"/>
    <hyperlink ref="P5" r:id="rId17" xr:uid="{84C2013F-7925-4B16-95E2-AF8F6316F39A}"/>
  </hyperlinks>
  <pageMargins left="0.7" right="0.7" top="0.75" bottom="0.75" header="0.3" footer="0.3"/>
  <pageSetup scale="20" orientation="portrait" horizontalDpi="4294967292"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B050"/>
  </sheetPr>
  <dimension ref="A1:R20"/>
  <sheetViews>
    <sheetView view="pageBreakPreview" topLeftCell="K1" zoomScale="90" zoomScaleNormal="25" zoomScaleSheetLayoutView="90" workbookViewId="0">
      <pane ySplit="2" topLeftCell="A3" activePane="bottomLeft" state="frozen"/>
      <selection pane="bottomLeft" activeCell="P7" sqref="P7"/>
      <selection activeCell="L1" sqref="L1"/>
    </sheetView>
  </sheetViews>
  <sheetFormatPr defaultColWidth="11.42578125" defaultRowHeight="15"/>
  <cols>
    <col min="1" max="1" width="23.85546875" style="123" customWidth="1"/>
    <col min="2" max="2" width="26.85546875" customWidth="1"/>
    <col min="3" max="3" width="21.85546875" style="2" bestFit="1" customWidth="1"/>
    <col min="4" max="4" width="15.42578125" style="2" customWidth="1"/>
    <col min="5" max="5" width="33.85546875" customWidth="1"/>
    <col min="6" max="9" width="27.42578125" customWidth="1"/>
    <col min="10" max="10" width="16.28515625" customWidth="1"/>
    <col min="11" max="11" width="15.42578125" bestFit="1" customWidth="1"/>
    <col min="12" max="12" width="16.85546875" customWidth="1"/>
    <col min="13" max="13" width="17.7109375" customWidth="1"/>
    <col min="14" max="14" width="13.140625" bestFit="1" customWidth="1"/>
    <col min="15" max="15" width="47.5703125" style="1" customWidth="1"/>
    <col min="16" max="16" width="40.140625" style="1" customWidth="1"/>
    <col min="17" max="17" width="32.5703125" style="36" customWidth="1"/>
  </cols>
  <sheetData>
    <row r="1" spans="1:18" ht="38.25" customHeight="1" thickBot="1">
      <c r="A1" s="33"/>
      <c r="B1" s="178" t="s">
        <v>0</v>
      </c>
      <c r="C1" s="179"/>
      <c r="D1" s="179"/>
      <c r="E1" s="179"/>
      <c r="F1" s="179"/>
      <c r="G1" s="179"/>
      <c r="H1" s="179"/>
      <c r="I1" s="179"/>
      <c r="J1" s="179"/>
      <c r="K1" s="179"/>
      <c r="L1" s="179"/>
      <c r="M1" s="179"/>
      <c r="N1" s="179"/>
      <c r="O1" s="179"/>
      <c r="P1" s="179"/>
      <c r="Q1" s="179"/>
    </row>
    <row r="2" spans="1:18" ht="49.5">
      <c r="A2" s="90" t="s">
        <v>1</v>
      </c>
      <c r="B2" s="91" t="s">
        <v>2</v>
      </c>
      <c r="C2" s="92" t="s">
        <v>3</v>
      </c>
      <c r="D2" s="92" t="s">
        <v>4</v>
      </c>
      <c r="E2" s="93" t="s">
        <v>5</v>
      </c>
      <c r="F2" s="93" t="s">
        <v>6</v>
      </c>
      <c r="G2" s="93" t="s">
        <v>7</v>
      </c>
      <c r="H2" s="93" t="s">
        <v>8</v>
      </c>
      <c r="I2" s="93" t="s">
        <v>9</v>
      </c>
      <c r="J2" s="94" t="s">
        <v>10</v>
      </c>
      <c r="K2" s="94" t="s">
        <v>11</v>
      </c>
      <c r="L2" s="96" t="s">
        <v>12</v>
      </c>
      <c r="M2" s="96" t="s">
        <v>13</v>
      </c>
      <c r="N2" s="96" t="s">
        <v>92</v>
      </c>
      <c r="O2" s="157" t="s">
        <v>15</v>
      </c>
      <c r="P2" s="97" t="s">
        <v>16</v>
      </c>
      <c r="Q2" s="97" t="s">
        <v>17</v>
      </c>
    </row>
    <row r="3" spans="1:18" ht="125.25">
      <c r="A3" s="15" t="s">
        <v>93</v>
      </c>
      <c r="B3" s="15" t="s">
        <v>94</v>
      </c>
      <c r="C3" s="15" t="s">
        <v>31</v>
      </c>
      <c r="D3" s="15" t="s">
        <v>21</v>
      </c>
      <c r="E3" s="15" t="s">
        <v>95</v>
      </c>
      <c r="F3" s="15" t="s">
        <v>96</v>
      </c>
      <c r="G3" s="15" t="s">
        <v>24</v>
      </c>
      <c r="H3" s="15" t="s">
        <v>97</v>
      </c>
      <c r="I3" s="158" t="s">
        <v>98</v>
      </c>
      <c r="J3" s="17">
        <v>45474</v>
      </c>
      <c r="K3" s="18">
        <v>45565</v>
      </c>
      <c r="L3" s="159">
        <v>1</v>
      </c>
      <c r="M3" s="159">
        <v>2</v>
      </c>
      <c r="N3" s="19">
        <f>L3/M3</f>
        <v>0.5</v>
      </c>
      <c r="O3" s="158" t="s">
        <v>99</v>
      </c>
      <c r="P3" s="102" t="s">
        <v>100</v>
      </c>
      <c r="Q3" s="160" t="s">
        <v>101</v>
      </c>
    </row>
    <row r="4" spans="1:18" ht="226.5">
      <c r="A4" s="170" t="s">
        <v>102</v>
      </c>
      <c r="B4" s="20" t="s">
        <v>103</v>
      </c>
      <c r="C4" s="20" t="s">
        <v>31</v>
      </c>
      <c r="D4" s="20" t="s">
        <v>21</v>
      </c>
      <c r="E4" s="20" t="s">
        <v>104</v>
      </c>
      <c r="F4" s="20" t="s">
        <v>105</v>
      </c>
      <c r="G4" s="20" t="s">
        <v>80</v>
      </c>
      <c r="H4" s="20" t="s">
        <v>97</v>
      </c>
      <c r="I4" s="161" t="s">
        <v>106</v>
      </c>
      <c r="J4" s="17">
        <v>45474</v>
      </c>
      <c r="K4" s="18">
        <v>45565</v>
      </c>
      <c r="L4" s="162">
        <v>431000</v>
      </c>
      <c r="M4" s="162">
        <v>430000</v>
      </c>
      <c r="N4" s="19">
        <f>L4/M4</f>
        <v>1.0023255813953489</v>
      </c>
      <c r="O4" s="163" t="s">
        <v>107</v>
      </c>
      <c r="P4" s="102" t="s">
        <v>100</v>
      </c>
      <c r="Q4" s="160" t="s">
        <v>108</v>
      </c>
    </row>
    <row r="5" spans="1:18" ht="173.25" customHeight="1">
      <c r="A5" s="170"/>
      <c r="B5" s="20" t="s">
        <v>109</v>
      </c>
      <c r="C5" s="20" t="s">
        <v>31</v>
      </c>
      <c r="D5" s="20" t="s">
        <v>21</v>
      </c>
      <c r="E5" s="20" t="s">
        <v>110</v>
      </c>
      <c r="F5" s="20" t="s">
        <v>111</v>
      </c>
      <c r="G5" s="20" t="s">
        <v>80</v>
      </c>
      <c r="H5" s="20" t="s">
        <v>97</v>
      </c>
      <c r="I5" s="161" t="s">
        <v>112</v>
      </c>
      <c r="J5" s="17">
        <v>45474</v>
      </c>
      <c r="K5" s="18">
        <v>45565</v>
      </c>
      <c r="L5" s="162">
        <v>1495000</v>
      </c>
      <c r="M5" s="162">
        <v>1500000</v>
      </c>
      <c r="N5" s="19">
        <f>L5/M5</f>
        <v>0.9966666666666667</v>
      </c>
      <c r="O5" s="163" t="s">
        <v>113</v>
      </c>
      <c r="P5" s="164" t="s">
        <v>114</v>
      </c>
      <c r="Q5" s="165" t="s">
        <v>115</v>
      </c>
    </row>
    <row r="6" spans="1:18" ht="142.5" customHeight="1">
      <c r="A6" s="20" t="s">
        <v>116</v>
      </c>
      <c r="B6" s="20" t="s">
        <v>117</v>
      </c>
      <c r="C6" s="20" t="s">
        <v>31</v>
      </c>
      <c r="D6" s="20" t="s">
        <v>21</v>
      </c>
      <c r="E6" s="20" t="s">
        <v>118</v>
      </c>
      <c r="F6" s="20" t="s">
        <v>119</v>
      </c>
      <c r="G6" s="20" t="s">
        <v>80</v>
      </c>
      <c r="H6" s="20" t="s">
        <v>64</v>
      </c>
      <c r="I6" s="20" t="s">
        <v>120</v>
      </c>
      <c r="J6" s="17">
        <v>45474</v>
      </c>
      <c r="K6" s="18">
        <v>45565</v>
      </c>
      <c r="L6" s="25">
        <v>4</v>
      </c>
      <c r="M6" s="25">
        <v>4</v>
      </c>
      <c r="N6" s="23">
        <v>1</v>
      </c>
      <c r="O6" s="48" t="s">
        <v>121</v>
      </c>
      <c r="P6" s="49" t="s">
        <v>122</v>
      </c>
      <c r="Q6" s="166" t="s">
        <v>123</v>
      </c>
    </row>
    <row r="7" spans="1:18" ht="56.25">
      <c r="A7" s="20" t="s">
        <v>124</v>
      </c>
      <c r="B7" s="20" t="s">
        <v>125</v>
      </c>
      <c r="C7" s="20" t="s">
        <v>31</v>
      </c>
      <c r="D7" s="20" t="s">
        <v>21</v>
      </c>
      <c r="E7" s="20" t="s">
        <v>126</v>
      </c>
      <c r="F7" s="20" t="s">
        <v>127</v>
      </c>
      <c r="G7" s="20" t="s">
        <v>24</v>
      </c>
      <c r="H7" s="20" t="s">
        <v>128</v>
      </c>
      <c r="I7" s="26" t="s">
        <v>129</v>
      </c>
      <c r="J7" s="17">
        <v>45474</v>
      </c>
      <c r="K7" s="18">
        <v>45565</v>
      </c>
      <c r="L7" s="29">
        <v>1</v>
      </c>
      <c r="M7" s="22">
        <v>2</v>
      </c>
      <c r="N7" s="47">
        <v>0.5</v>
      </c>
      <c r="O7" s="66" t="s">
        <v>130</v>
      </c>
      <c r="P7" s="167" t="s">
        <v>131</v>
      </c>
      <c r="Q7" s="168" t="s">
        <v>132</v>
      </c>
    </row>
    <row r="8" spans="1:18" ht="111">
      <c r="A8" s="20" t="s">
        <v>133</v>
      </c>
      <c r="B8" s="20" t="s">
        <v>134</v>
      </c>
      <c r="C8" s="20" t="s">
        <v>31</v>
      </c>
      <c r="D8" s="20" t="s">
        <v>21</v>
      </c>
      <c r="E8" s="20" t="s">
        <v>135</v>
      </c>
      <c r="F8" s="20" t="s">
        <v>136</v>
      </c>
      <c r="G8" s="20" t="s">
        <v>24</v>
      </c>
      <c r="H8" s="20" t="s">
        <v>128</v>
      </c>
      <c r="I8" s="20" t="s">
        <v>137</v>
      </c>
      <c r="J8" s="17">
        <v>45474</v>
      </c>
      <c r="K8" s="18">
        <v>45565</v>
      </c>
      <c r="L8" s="25">
        <v>41</v>
      </c>
      <c r="M8" s="25">
        <v>72</v>
      </c>
      <c r="N8" s="47">
        <v>0.56999999999999995</v>
      </c>
      <c r="O8" s="46" t="s">
        <v>138</v>
      </c>
      <c r="P8" s="107" t="s">
        <v>139</v>
      </c>
      <c r="Q8" s="64" t="s">
        <v>140</v>
      </c>
    </row>
    <row r="9" spans="1:18" ht="78.75">
      <c r="A9" s="20" t="s">
        <v>141</v>
      </c>
      <c r="B9" s="20" t="s">
        <v>142</v>
      </c>
      <c r="C9" s="20" t="s">
        <v>31</v>
      </c>
      <c r="D9" s="20" t="s">
        <v>21</v>
      </c>
      <c r="E9" s="20" t="s">
        <v>143</v>
      </c>
      <c r="F9" s="20" t="s">
        <v>144</v>
      </c>
      <c r="G9" s="20" t="s">
        <v>24</v>
      </c>
      <c r="H9" s="20" t="s">
        <v>64</v>
      </c>
      <c r="I9" s="20" t="s">
        <v>145</v>
      </c>
      <c r="J9" s="17">
        <v>45474</v>
      </c>
      <c r="K9" s="18">
        <v>45565</v>
      </c>
      <c r="L9" s="30"/>
      <c r="M9" s="30"/>
      <c r="N9" s="31"/>
      <c r="O9" s="50" t="s">
        <v>146</v>
      </c>
      <c r="P9" s="51"/>
      <c r="Q9" s="169" t="s">
        <v>147</v>
      </c>
    </row>
    <row r="10" spans="1:18" ht="18.75" hidden="1">
      <c r="O10" s="1" t="s">
        <v>148</v>
      </c>
      <c r="Q10" s="35"/>
      <c r="R10" s="3"/>
    </row>
    <row r="11" spans="1:18">
      <c r="N11" s="6">
        <f>AVERAGE(N3:N9)</f>
        <v>0.76149870801033603</v>
      </c>
    </row>
    <row r="20" spans="17:17">
      <c r="Q20" s="36" t="s">
        <v>149</v>
      </c>
    </row>
  </sheetData>
  <mergeCells count="2">
    <mergeCell ref="A4:A5"/>
    <mergeCell ref="B1:Q1"/>
  </mergeCells>
  <conditionalFormatting sqref="L6:M6">
    <cfRule type="expression" dxfId="81" priority="13">
      <formula>#REF!=1</formula>
    </cfRule>
    <cfRule type="expression" dxfId="80" priority="14">
      <formula>AND(#REF!&gt;=$M6,#REF!&lt;&gt;0%)</formula>
    </cfRule>
    <cfRule type="expression" dxfId="79" priority="15">
      <formula>#REF!&lt;$M6</formula>
    </cfRule>
  </conditionalFormatting>
  <conditionalFormatting sqref="L7:M9">
    <cfRule type="expression" dxfId="78" priority="93">
      <formula>AND(#REF!&gt;=$M7,#REF!&lt;&gt;0%)</formula>
    </cfRule>
    <cfRule type="expression" dxfId="77" priority="94">
      <formula>#REF!&lt;$M7</formula>
    </cfRule>
  </conditionalFormatting>
  <conditionalFormatting sqref="L7:N9">
    <cfRule type="expression" dxfId="76" priority="25">
      <formula>#REF!=1</formula>
    </cfRule>
  </conditionalFormatting>
  <conditionalFormatting sqref="N6">
    <cfRule type="expression" dxfId="75" priority="7">
      <formula>#REF!=1</formula>
    </cfRule>
    <cfRule type="expression" dxfId="74" priority="8">
      <formula>AND(#REF!&gt;=$L6,#REF!&lt;&gt;0%)</formula>
    </cfRule>
    <cfRule type="expression" dxfId="73" priority="9">
      <formula>#REF!&lt;$L6</formula>
    </cfRule>
  </conditionalFormatting>
  <conditionalFormatting sqref="N7:N9">
    <cfRule type="expression" dxfId="72" priority="26">
      <formula>AND(#REF!&gt;=$L7,#REF!&lt;&gt;0%)</formula>
    </cfRule>
    <cfRule type="expression" dxfId="71" priority="27">
      <formula>#REF!&lt;$L7</formula>
    </cfRule>
  </conditionalFormatting>
  <conditionalFormatting sqref="O7:O8 O9:P9">
    <cfRule type="expression" dxfId="70" priority="40">
      <formula>#REF!=1</formula>
    </cfRule>
    <cfRule type="expression" dxfId="69" priority="41">
      <formula>AND(#REF!&gt;=$M7,#REF!&lt;&gt;0%)</formula>
    </cfRule>
    <cfRule type="expression" dxfId="68" priority="42">
      <formula>#REF!&lt;$M7</formula>
    </cfRule>
  </conditionalFormatting>
  <conditionalFormatting sqref="P6">
    <cfRule type="expression" dxfId="67" priority="16">
      <formula>#REF!=1</formula>
    </cfRule>
    <cfRule type="expression" dxfId="66" priority="17">
      <formula>AND(#REF!&gt;=$M6,#REF!&lt;&gt;0%)</formula>
    </cfRule>
    <cfRule type="expression" dxfId="65" priority="18">
      <formula>#REF!&lt;$M6</formula>
    </cfRule>
  </conditionalFormatting>
  <conditionalFormatting sqref="N3:N5">
    <cfRule type="expression" dxfId="64" priority="1">
      <formula>#REF!=1</formula>
    </cfRule>
    <cfRule type="expression" dxfId="63" priority="2">
      <formula>AND(#REF!&gt;=$L3,#REF!&lt;&gt;0%)</formula>
    </cfRule>
    <cfRule type="expression" dxfId="62" priority="3">
      <formula>#REF!&lt;$L3</formula>
    </cfRule>
  </conditionalFormatting>
  <conditionalFormatting sqref="P5">
    <cfRule type="expression" dxfId="61" priority="4">
      <formula>#REF!=1</formula>
    </cfRule>
    <cfRule type="expression" dxfId="60" priority="5">
      <formula>AND(#REF!&gt;=$M5,#REF!&lt;&gt;0%)</formula>
    </cfRule>
    <cfRule type="expression" dxfId="59" priority="6">
      <formula>#REF!&lt;$M5</formula>
    </cfRule>
  </conditionalFormatting>
  <hyperlinks>
    <hyperlink ref="Q8" r:id="rId1" xr:uid="{EE60E7E6-76CF-46BB-8163-28E09FF91E98}"/>
    <hyperlink ref="Q9" r:id="rId2" display="https://canaltrece.sharepoint.com/:x:/s/SeguimientoaPlanesyProyectos/EWMwVTyclD9Pi3l8fG5gIgQBWO5ecLdHd_-jTPdy9sk0yQ?e=3KuHQf" xr:uid="{E5946FED-A163-4623-BB6E-E889455894CB}"/>
    <hyperlink ref="Q6" r:id="rId3" xr:uid="{6E2D1BFB-D73F-4077-B5A7-3D3A1381EBD4}"/>
    <hyperlink ref="Q7" r:id="rId4" xr:uid="{0F9154B7-7DDC-4266-B470-07EE24F1B945}"/>
    <hyperlink ref="P8" r:id="rId5" xr:uid="{C57D3E89-45B3-450B-A329-DC18A5B14BFC}"/>
    <hyperlink ref="P7" r:id="rId6" xr:uid="{3DDE6628-0C7A-4111-B1BC-216ACFB549EA}"/>
    <hyperlink ref="P6" r:id="rId7" xr:uid="{EBFAF9CF-25A5-455D-948E-2E92003EE7CB}"/>
    <hyperlink ref="Q3" r:id="rId8" display="https://canaltrece.sharepoint.com/:x:/s/SeguimientoaPlanesyProyectos/EeWgCHfybpNKswRN2SeTM4EBvHYOSVTNnteO4CkJdeczVg?e=U5Pw4U" xr:uid="{34ACFECE-1A72-48A3-A84D-C228D9F17A42}"/>
    <hyperlink ref="Q4" r:id="rId9" display="https://canaltrece.sharepoint.com/:x:/s/SeguimientoaPlanesyProyectos/EQPeb-snc-VOgjwXB1b0KGMB85dPrq_aS-Mm_vfaQJB9rQ?e=fZpJHT" xr:uid="{3F03B8B8-97FC-41FD-AE2C-D23715BCBBAD}"/>
    <hyperlink ref="Q5" r:id="rId10" xr:uid="{984B88B1-8E15-4CF9-9AC2-70E127A7A345}"/>
    <hyperlink ref="P4" r:id="rId11" xr:uid="{755112B6-E62B-4089-A869-AE04F7F07E47}"/>
    <hyperlink ref="P3" r:id="rId12" xr:uid="{971FE106-A7EB-4813-9D7A-DFAAC7087158}"/>
  </hyperlinks>
  <pageMargins left="0.7" right="0.7" top="0.75" bottom="0.75" header="0.3" footer="0.3"/>
  <pageSetup scale="18"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00B050"/>
  </sheetPr>
  <dimension ref="A1:Q15"/>
  <sheetViews>
    <sheetView view="pageBreakPreview" topLeftCell="P3" zoomScale="80" zoomScaleNormal="25" zoomScaleSheetLayoutView="80" workbookViewId="0">
      <pane ySplit="2" topLeftCell="A5" activePane="bottomLeft" state="frozen"/>
      <selection pane="bottomLeft" activeCell="A3" sqref="A1:XFD1048576"/>
      <selection activeCell="P3" sqref="P3"/>
    </sheetView>
  </sheetViews>
  <sheetFormatPr defaultColWidth="11.42578125" defaultRowHeight="15"/>
  <cols>
    <col min="1" max="1" width="23" style="123" bestFit="1" customWidth="1"/>
    <col min="2" max="2" width="33.5703125" bestFit="1" customWidth="1"/>
    <col min="3" max="3" width="23.28515625" style="2" bestFit="1" customWidth="1"/>
    <col min="4" max="4" width="14.85546875" style="2" bestFit="1" customWidth="1"/>
    <col min="5" max="5" width="33" bestFit="1" customWidth="1"/>
    <col min="6" max="6" width="27.42578125" customWidth="1"/>
    <col min="7" max="7" width="22.5703125" bestFit="1" customWidth="1"/>
    <col min="8" max="8" width="24.28515625" bestFit="1" customWidth="1"/>
    <col min="9" max="9" width="37" bestFit="1" customWidth="1"/>
    <col min="10" max="11" width="16.42578125" bestFit="1" customWidth="1"/>
    <col min="12" max="12" width="17.28515625" customWidth="1"/>
    <col min="13" max="13" width="17.5703125" bestFit="1" customWidth="1"/>
    <col min="14" max="14" width="14.140625" customWidth="1"/>
    <col min="15" max="15" width="47" style="1" customWidth="1"/>
    <col min="16" max="16" width="49.28515625" style="1" customWidth="1"/>
    <col min="17" max="17" width="30.85546875" customWidth="1"/>
  </cols>
  <sheetData>
    <row r="1" spans="1:17" ht="38.25" customHeight="1">
      <c r="A1" s="89"/>
      <c r="B1" s="130"/>
      <c r="C1" s="131"/>
      <c r="D1" s="131"/>
      <c r="E1" s="180" t="s">
        <v>150</v>
      </c>
      <c r="F1" s="181"/>
      <c r="G1" s="132"/>
      <c r="H1" s="132"/>
      <c r="I1" s="132"/>
      <c r="J1" s="133"/>
      <c r="K1" s="133"/>
      <c r="L1" s="134"/>
      <c r="M1" s="134"/>
      <c r="N1" s="134"/>
      <c r="O1" s="135"/>
      <c r="P1" s="135"/>
    </row>
    <row r="2" spans="1:17" s="143" customFormat="1" ht="15.75" thickBot="1">
      <c r="A2" s="136"/>
      <c r="B2" s="137"/>
      <c r="C2" s="138"/>
      <c r="D2" s="138"/>
      <c r="E2" s="139"/>
      <c r="F2" s="139"/>
      <c r="G2" s="139"/>
      <c r="H2" s="139"/>
      <c r="I2" s="139"/>
      <c r="J2" s="140"/>
      <c r="K2" s="140"/>
      <c r="L2" s="141">
        <f ca="1">NOW()</f>
        <v>45877.580707754627</v>
      </c>
      <c r="M2" s="141"/>
      <c r="N2" s="141"/>
      <c r="O2" s="142"/>
      <c r="P2" s="142"/>
    </row>
    <row r="3" spans="1:17" ht="38.25" customHeight="1">
      <c r="A3" s="33"/>
      <c r="B3" s="178" t="s">
        <v>0</v>
      </c>
      <c r="C3" s="179"/>
      <c r="D3" s="179"/>
      <c r="E3" s="179"/>
      <c r="F3" s="179"/>
      <c r="G3" s="179"/>
      <c r="H3" s="179"/>
      <c r="I3" s="179"/>
      <c r="J3" s="179"/>
      <c r="K3" s="179"/>
      <c r="L3" s="179"/>
      <c r="M3" s="179"/>
      <c r="N3" s="179"/>
      <c r="O3" s="179"/>
      <c r="P3" s="179"/>
      <c r="Q3" s="179"/>
    </row>
    <row r="4" spans="1:17" ht="41.25">
      <c r="A4" s="90" t="s">
        <v>1</v>
      </c>
      <c r="B4" s="91" t="s">
        <v>2</v>
      </c>
      <c r="C4" s="92" t="s">
        <v>3</v>
      </c>
      <c r="D4" s="92" t="s">
        <v>4</v>
      </c>
      <c r="E4" s="93" t="s">
        <v>5</v>
      </c>
      <c r="F4" s="93" t="s">
        <v>6</v>
      </c>
      <c r="G4" s="93" t="s">
        <v>7</v>
      </c>
      <c r="H4" s="93" t="s">
        <v>151</v>
      </c>
      <c r="I4" s="93" t="s">
        <v>9</v>
      </c>
      <c r="J4" s="94" t="s">
        <v>10</v>
      </c>
      <c r="K4" s="94" t="s">
        <v>11</v>
      </c>
      <c r="L4" s="96" t="s">
        <v>12</v>
      </c>
      <c r="M4" s="96" t="s">
        <v>13</v>
      </c>
      <c r="N4" s="96" t="s">
        <v>152</v>
      </c>
      <c r="O4" s="144" t="s">
        <v>15</v>
      </c>
      <c r="P4" s="145" t="s">
        <v>16</v>
      </c>
      <c r="Q4" s="97" t="s">
        <v>17</v>
      </c>
    </row>
    <row r="5" spans="1:17" ht="62.25">
      <c r="A5" s="173" t="s">
        <v>153</v>
      </c>
      <c r="B5" s="15" t="s">
        <v>154</v>
      </c>
      <c r="C5" s="15" t="s">
        <v>155</v>
      </c>
      <c r="D5" s="15" t="s">
        <v>156</v>
      </c>
      <c r="E5" s="15" t="s">
        <v>157</v>
      </c>
      <c r="F5" s="15" t="s">
        <v>158</v>
      </c>
      <c r="G5" s="15" t="s">
        <v>80</v>
      </c>
      <c r="H5" s="146" t="s">
        <v>159</v>
      </c>
      <c r="I5" s="146" t="s">
        <v>160</v>
      </c>
      <c r="J5" s="17">
        <v>45474</v>
      </c>
      <c r="K5" s="18">
        <v>45565</v>
      </c>
      <c r="L5" s="147">
        <v>5085299</v>
      </c>
      <c r="M5" s="148">
        <v>23390762</v>
      </c>
      <c r="N5" s="84">
        <f>(L5/M5)/0.22</f>
        <v>0.98821045054220347</v>
      </c>
      <c r="O5" s="52" t="s">
        <v>161</v>
      </c>
      <c r="P5" s="149" t="s">
        <v>162</v>
      </c>
      <c r="Q5" s="150" t="s">
        <v>163</v>
      </c>
    </row>
    <row r="6" spans="1:17" ht="62.25">
      <c r="A6" s="170"/>
      <c r="B6" s="20" t="s">
        <v>154</v>
      </c>
      <c r="C6" s="20" t="s">
        <v>164</v>
      </c>
      <c r="D6" s="20" t="s">
        <v>21</v>
      </c>
      <c r="E6" s="20" t="s">
        <v>165</v>
      </c>
      <c r="F6" s="20" t="s">
        <v>166</v>
      </c>
      <c r="G6" s="20" t="s">
        <v>80</v>
      </c>
      <c r="H6" s="26" t="s">
        <v>159</v>
      </c>
      <c r="I6" s="26" t="s">
        <v>167</v>
      </c>
      <c r="J6" s="17">
        <v>45474</v>
      </c>
      <c r="K6" s="18">
        <v>45565</v>
      </c>
      <c r="L6" s="30">
        <v>790433</v>
      </c>
      <c r="M6" s="148">
        <v>3686829</v>
      </c>
      <c r="N6" s="84">
        <f>1-(((L6/M6)-17%)*0.84)</f>
        <v>0.96270927162610476</v>
      </c>
      <c r="O6" s="52" t="s">
        <v>168</v>
      </c>
      <c r="P6" s="149" t="s">
        <v>162</v>
      </c>
      <c r="Q6" s="107" t="s">
        <v>169</v>
      </c>
    </row>
    <row r="7" spans="1:17" ht="71.25" customHeight="1">
      <c r="A7" s="170"/>
      <c r="B7" s="20" t="s">
        <v>154</v>
      </c>
      <c r="C7" s="20" t="s">
        <v>170</v>
      </c>
      <c r="D7" s="20" t="s">
        <v>21</v>
      </c>
      <c r="E7" s="20" t="s">
        <v>171</v>
      </c>
      <c r="F7" s="20" t="s">
        <v>172</v>
      </c>
      <c r="G7" s="20" t="s">
        <v>80</v>
      </c>
      <c r="H7" s="26" t="s">
        <v>173</v>
      </c>
      <c r="I7" s="26" t="s">
        <v>174</v>
      </c>
      <c r="J7" s="17">
        <v>45474</v>
      </c>
      <c r="K7" s="18">
        <v>45565</v>
      </c>
      <c r="L7" s="30">
        <v>1250000</v>
      </c>
      <c r="M7" s="148">
        <v>20058801</v>
      </c>
      <c r="N7" s="84">
        <f>1-((L7/M7)-1%)*0.99</f>
        <v>0.94820638232065813</v>
      </c>
      <c r="O7" s="52" t="s">
        <v>175</v>
      </c>
      <c r="P7" s="149" t="s">
        <v>176</v>
      </c>
      <c r="Q7" s="107" t="s">
        <v>177</v>
      </c>
    </row>
    <row r="8" spans="1:17" ht="75.75">
      <c r="A8" s="170"/>
      <c r="B8" s="20" t="s">
        <v>154</v>
      </c>
      <c r="C8" s="20" t="s">
        <v>31</v>
      </c>
      <c r="D8" s="20" t="s">
        <v>21</v>
      </c>
      <c r="E8" s="20" t="s">
        <v>178</v>
      </c>
      <c r="F8" s="20" t="s">
        <v>179</v>
      </c>
      <c r="G8" s="20" t="s">
        <v>80</v>
      </c>
      <c r="H8" s="26" t="s">
        <v>159</v>
      </c>
      <c r="I8" s="26" t="s">
        <v>180</v>
      </c>
      <c r="J8" s="17">
        <v>45474</v>
      </c>
      <c r="K8" s="18">
        <v>45565</v>
      </c>
      <c r="L8" s="25">
        <v>3</v>
      </c>
      <c r="M8" s="25">
        <v>3</v>
      </c>
      <c r="N8" s="84">
        <f t="shared" ref="N5:N8" si="0">IFERROR((L8/M8),0)</f>
        <v>1</v>
      </c>
      <c r="O8" s="52" t="s">
        <v>181</v>
      </c>
      <c r="P8" s="151" t="s">
        <v>182</v>
      </c>
      <c r="Q8" s="107" t="s">
        <v>183</v>
      </c>
    </row>
    <row r="9" spans="1:17" ht="64.5" customHeight="1">
      <c r="A9" s="170" t="s">
        <v>184</v>
      </c>
      <c r="B9" s="20" t="s">
        <v>185</v>
      </c>
      <c r="C9" s="20" t="s">
        <v>31</v>
      </c>
      <c r="D9" s="20" t="s">
        <v>21</v>
      </c>
      <c r="E9" s="20" t="s">
        <v>186</v>
      </c>
      <c r="F9" s="20" t="s">
        <v>187</v>
      </c>
      <c r="G9" s="20" t="s">
        <v>80</v>
      </c>
      <c r="H9" s="26" t="s">
        <v>188</v>
      </c>
      <c r="I9" s="26" t="s">
        <v>189</v>
      </c>
      <c r="J9" s="17">
        <v>45474</v>
      </c>
      <c r="K9" s="18">
        <v>45565</v>
      </c>
      <c r="L9" s="76">
        <v>4</v>
      </c>
      <c r="M9" s="77">
        <v>10</v>
      </c>
      <c r="N9" s="78">
        <f>IFERROR((L9/M9),0)</f>
        <v>0.4</v>
      </c>
      <c r="O9" s="79" t="s">
        <v>190</v>
      </c>
      <c r="P9" s="87" t="s">
        <v>191</v>
      </c>
      <c r="Q9" s="80" t="s">
        <v>192</v>
      </c>
    </row>
    <row r="10" spans="1:17" ht="37.5">
      <c r="A10" s="170"/>
      <c r="B10" s="20" t="s">
        <v>193</v>
      </c>
      <c r="C10" s="20" t="s">
        <v>31</v>
      </c>
      <c r="D10" s="20" t="s">
        <v>21</v>
      </c>
      <c r="E10" s="20" t="s">
        <v>194</v>
      </c>
      <c r="F10" s="20" t="s">
        <v>195</v>
      </c>
      <c r="G10" s="20" t="s">
        <v>24</v>
      </c>
      <c r="H10" s="26" t="s">
        <v>188</v>
      </c>
      <c r="I10" s="26" t="s">
        <v>196</v>
      </c>
      <c r="J10" s="17">
        <v>45474</v>
      </c>
      <c r="K10" s="18">
        <v>45565</v>
      </c>
      <c r="L10" s="25" t="s">
        <v>197</v>
      </c>
      <c r="M10" s="25" t="s">
        <v>197</v>
      </c>
      <c r="N10" s="22" t="s">
        <v>197</v>
      </c>
      <c r="O10" s="81" t="s">
        <v>198</v>
      </c>
      <c r="P10" s="82"/>
      <c r="Q10" s="83" t="s">
        <v>199</v>
      </c>
    </row>
    <row r="11" spans="1:17" ht="37.5">
      <c r="A11" s="170" t="s">
        <v>200</v>
      </c>
      <c r="B11" s="20" t="s">
        <v>201</v>
      </c>
      <c r="C11" s="20" t="s">
        <v>31</v>
      </c>
      <c r="D11" s="20" t="s">
        <v>21</v>
      </c>
      <c r="E11" s="20" t="s">
        <v>202</v>
      </c>
      <c r="F11" s="20" t="s">
        <v>203</v>
      </c>
      <c r="G11" s="20" t="s">
        <v>204</v>
      </c>
      <c r="H11" s="26" t="s">
        <v>188</v>
      </c>
      <c r="I11" s="26" t="s">
        <v>205</v>
      </c>
      <c r="J11" s="17">
        <v>45474</v>
      </c>
      <c r="K11" s="18">
        <v>45565</v>
      </c>
      <c r="L11" s="25">
        <v>19</v>
      </c>
      <c r="M11" s="25">
        <v>55</v>
      </c>
      <c r="N11" s="84">
        <f>IFERROR((L11/M11),0)</f>
        <v>0.34545454545454546</v>
      </c>
      <c r="O11" s="85" t="s">
        <v>206</v>
      </c>
      <c r="P11" s="88" t="s">
        <v>207</v>
      </c>
      <c r="Q11" s="86" t="s">
        <v>208</v>
      </c>
    </row>
    <row r="12" spans="1:17" ht="62.25">
      <c r="A12" s="170"/>
      <c r="B12" s="20" t="s">
        <v>209</v>
      </c>
      <c r="C12" s="20" t="s">
        <v>31</v>
      </c>
      <c r="D12" s="20" t="s">
        <v>21</v>
      </c>
      <c r="E12" s="20" t="s">
        <v>210</v>
      </c>
      <c r="F12" s="20" t="s">
        <v>211</v>
      </c>
      <c r="G12" s="20" t="s">
        <v>24</v>
      </c>
      <c r="H12" s="26" t="s">
        <v>188</v>
      </c>
      <c r="I12" s="26" t="s">
        <v>212</v>
      </c>
      <c r="J12" s="17">
        <v>45474</v>
      </c>
      <c r="K12" s="18">
        <v>45565</v>
      </c>
      <c r="L12" s="63">
        <v>32261456295</v>
      </c>
      <c r="M12" s="63">
        <v>43373467735</v>
      </c>
      <c r="N12" s="84">
        <f>IFERROR((L12/M12),0)</f>
        <v>0.74380624791424688</v>
      </c>
      <c r="O12" s="152" t="s">
        <v>213</v>
      </c>
      <c r="P12" s="98" t="s">
        <v>214</v>
      </c>
      <c r="Q12" s="153" t="s">
        <v>215</v>
      </c>
    </row>
    <row r="13" spans="1:17" ht="40.5">
      <c r="A13" s="170"/>
      <c r="B13" s="20" t="s">
        <v>216</v>
      </c>
      <c r="C13" s="20" t="s">
        <v>31</v>
      </c>
      <c r="D13" s="20" t="s">
        <v>21</v>
      </c>
      <c r="E13" s="20" t="s">
        <v>217</v>
      </c>
      <c r="F13" s="20" t="s">
        <v>218</v>
      </c>
      <c r="G13" s="20" t="s">
        <v>24</v>
      </c>
      <c r="H13" s="26" t="s">
        <v>188</v>
      </c>
      <c r="I13" s="26" t="s">
        <v>219</v>
      </c>
      <c r="J13" s="17">
        <v>45474</v>
      </c>
      <c r="K13" s="18">
        <v>45565</v>
      </c>
      <c r="L13" s="154">
        <v>4</v>
      </c>
      <c r="M13" s="154">
        <v>4</v>
      </c>
      <c r="N13" s="84">
        <f>IFERROR((L13/M13),0)</f>
        <v>1</v>
      </c>
      <c r="O13" s="155" t="s">
        <v>220</v>
      </c>
      <c r="P13" s="156" t="s">
        <v>221</v>
      </c>
      <c r="Q13" s="86" t="s">
        <v>222</v>
      </c>
    </row>
    <row r="14" spans="1:17">
      <c r="M14" s="6"/>
      <c r="N14" s="6">
        <f>SUM(N5:N13)</f>
        <v>6.3883868978577585</v>
      </c>
    </row>
    <row r="15" spans="1:17">
      <c r="N15" s="74">
        <f>N14/9</f>
        <v>0.70982076642863978</v>
      </c>
    </row>
  </sheetData>
  <mergeCells count="5">
    <mergeCell ref="E1:F1"/>
    <mergeCell ref="A11:A13"/>
    <mergeCell ref="A9:A10"/>
    <mergeCell ref="A5:A8"/>
    <mergeCell ref="B3:Q3"/>
  </mergeCells>
  <phoneticPr fontId="6" type="noConversion"/>
  <hyperlinks>
    <hyperlink ref="Q9" r:id="rId1" display="https://canaltrece.sharepoint.com/:x:/s/SeguimientoaPlanesyProyectos/ETF0UEePP69JouREt8FHoWEBjG4GKJ8-VhXWmVNjRqoGew?e=lEp4En" xr:uid="{5B260CB3-670D-4600-90B3-E5F8F894A981}"/>
    <hyperlink ref="Q10" r:id="rId2" display="https://canaltrece.sharepoint.com/:x:/s/SeguimientoaPlanesyProyectos/EfgVzb6ij4FJq2TWQBP7C2UBAFz-8nUcnVrfvPlxQTBrbw?e=YfILFh" xr:uid="{E858C30E-F181-483A-AF94-DDF866A8CE53}"/>
    <hyperlink ref="Q11" r:id="rId3" display="https://canaltrece.sharepoint.com/:x:/s/SeguimientoaPlanesyProyectos/ERz6KD19NwFOnUUCYwfw2LEB2Ln2oya0IfsEu3bp3BgMUg?e=n8gLPn" xr:uid="{EBA4EEF2-EAAC-4983-A4C0-F98C2E4406EE}"/>
    <hyperlink ref="Q12" r:id="rId4" display="https://canaltrece.sharepoint.com/:x:/s/SeguimientoaPlanesyProyectos/ETAKW5iiVzNJsgAtIfgEVRMBY4gzLmq-QP1Xc1tvKDV4Wg?e=w0gewj" xr:uid="{8680A582-A06E-4092-BCCB-BEA14CBE5D2D}"/>
    <hyperlink ref="Q13" r:id="rId5" display="https://canaltrece.sharepoint.com/:x:/s/SeguimientoaPlanesyProyectos/EQ1LqJjBSQxIpwjUB4l9OrIBIpBx6fwEhzdj7VRvDctcMQ?e=aTij10" xr:uid="{D7906CC6-981A-4774-A24F-36D820383EF9}"/>
    <hyperlink ref="P13" r:id="rId6" xr:uid="{A932E79D-3510-4FF2-A7F7-15C57157E749}"/>
    <hyperlink ref="Q5" r:id="rId7" xr:uid="{501F2273-C25F-41BA-9D69-2B6E4ED3540D}"/>
    <hyperlink ref="Q6" r:id="rId8" xr:uid="{785B1F80-F919-4786-84D4-BE30A8D37AE4}"/>
    <hyperlink ref="Q7" r:id="rId9" xr:uid="{5BDB9C75-DA7B-4001-A746-53182E6431FF}"/>
    <hyperlink ref="Q8" r:id="rId10" xr:uid="{1334EFFC-9853-4D08-B007-1B9207CB42D7}"/>
    <hyperlink ref="P9" r:id="rId11" xr:uid="{F6359085-DBA5-4DDD-9FCC-7AD39F2FCDD0}"/>
    <hyperlink ref="P11" r:id="rId12" xr:uid="{8700BE09-C157-4ACD-8D6A-CE4AF784AF3F}"/>
    <hyperlink ref="P12" r:id="rId13" xr:uid="{6469F14B-DC43-40BC-980F-D4926FF2960E}"/>
  </hyperlinks>
  <pageMargins left="0.7" right="0.7" top="0.75" bottom="0.75" header="0.3" footer="0.3"/>
  <pageSetup scale="19" orientation="portrait" r:id="rId14"/>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00B050"/>
  </sheetPr>
  <dimension ref="A1:R21"/>
  <sheetViews>
    <sheetView topLeftCell="J1" zoomScale="80" zoomScaleNormal="80" zoomScaleSheetLayoutView="80" workbookViewId="0">
      <pane ySplit="2" topLeftCell="J4" activePane="bottomLeft" state="frozen"/>
      <selection pane="bottomLeft" activeCell="Q6" sqref="Q6"/>
      <selection activeCell="J1" sqref="J1"/>
    </sheetView>
  </sheetViews>
  <sheetFormatPr defaultColWidth="11.42578125" defaultRowHeight="15"/>
  <cols>
    <col min="1" max="1" width="20.140625" style="123" customWidth="1"/>
    <col min="2" max="2" width="26.42578125" bestFit="1" customWidth="1"/>
    <col min="3" max="3" width="25.7109375" style="2" customWidth="1"/>
    <col min="4" max="4" width="10.140625" style="2" bestFit="1" customWidth="1"/>
    <col min="5" max="5" width="29.28515625" bestFit="1" customWidth="1"/>
    <col min="6" max="8" width="27.42578125" customWidth="1"/>
    <col min="9" max="9" width="28.140625" customWidth="1"/>
    <col min="10" max="10" width="13.42578125" customWidth="1"/>
    <col min="11" max="11" width="13.28515625" customWidth="1"/>
    <col min="12" max="12" width="14.28515625" customWidth="1"/>
    <col min="13" max="13" width="15.42578125" customWidth="1"/>
    <col min="14" max="14" width="12.5703125" style="6" bestFit="1" customWidth="1"/>
    <col min="15" max="15" width="76.28515625" style="1" customWidth="1"/>
    <col min="16" max="16" width="67.42578125" style="1" customWidth="1"/>
    <col min="17" max="17" width="28" customWidth="1"/>
  </cols>
  <sheetData>
    <row r="1" spans="1:18" ht="36" customHeight="1">
      <c r="A1" s="89"/>
      <c r="B1" s="182" t="s">
        <v>0</v>
      </c>
      <c r="C1" s="183"/>
      <c r="D1" s="183"/>
      <c r="E1" s="183"/>
      <c r="F1" s="183"/>
      <c r="G1" s="183"/>
      <c r="H1" s="183"/>
      <c r="I1" s="183"/>
      <c r="J1" s="183"/>
      <c r="K1" s="183"/>
      <c r="L1" s="183"/>
      <c r="M1" s="183"/>
      <c r="N1" s="183"/>
      <c r="O1" s="183"/>
      <c r="P1" s="183"/>
      <c r="Q1" s="183"/>
    </row>
    <row r="2" spans="1:18" ht="55.5" customHeight="1">
      <c r="A2" s="90" t="s">
        <v>1</v>
      </c>
      <c r="B2" s="91" t="s">
        <v>2</v>
      </c>
      <c r="C2" s="92" t="s">
        <v>3</v>
      </c>
      <c r="D2" s="92" t="s">
        <v>4</v>
      </c>
      <c r="E2" s="93" t="s">
        <v>5</v>
      </c>
      <c r="F2" s="93" t="s">
        <v>6</v>
      </c>
      <c r="G2" s="93" t="s">
        <v>7</v>
      </c>
      <c r="H2" s="93" t="s">
        <v>151</v>
      </c>
      <c r="I2" s="93" t="s">
        <v>9</v>
      </c>
      <c r="J2" s="94" t="s">
        <v>10</v>
      </c>
      <c r="K2" s="94" t="s">
        <v>11</v>
      </c>
      <c r="L2" s="95" t="s">
        <v>12</v>
      </c>
      <c r="M2" s="95" t="s">
        <v>13</v>
      </c>
      <c r="N2" s="96" t="s">
        <v>152</v>
      </c>
      <c r="O2" s="97" t="s">
        <v>15</v>
      </c>
      <c r="P2" s="97" t="s">
        <v>16</v>
      </c>
      <c r="Q2" s="97" t="s">
        <v>17</v>
      </c>
    </row>
    <row r="3" spans="1:18" s="100" customFormat="1" ht="58.5" customHeight="1">
      <c r="A3" s="173" t="s">
        <v>223</v>
      </c>
      <c r="B3" s="15" t="s">
        <v>224</v>
      </c>
      <c r="C3" s="15" t="s">
        <v>170</v>
      </c>
      <c r="D3" s="15" t="s">
        <v>21</v>
      </c>
      <c r="E3" s="15" t="s">
        <v>225</v>
      </c>
      <c r="F3" s="15" t="s">
        <v>226</v>
      </c>
      <c r="G3" s="15" t="s">
        <v>24</v>
      </c>
      <c r="H3" s="15" t="s">
        <v>227</v>
      </c>
      <c r="I3" s="15" t="s">
        <v>228</v>
      </c>
      <c r="J3" s="17">
        <v>45474</v>
      </c>
      <c r="K3" s="18" t="s">
        <v>229</v>
      </c>
      <c r="L3" s="19">
        <v>0.85</v>
      </c>
      <c r="M3" s="19">
        <v>0.85</v>
      </c>
      <c r="N3" s="65">
        <v>1</v>
      </c>
      <c r="O3" s="56" t="s">
        <v>230</v>
      </c>
      <c r="P3" s="60" t="s">
        <v>231</v>
      </c>
      <c r="Q3" s="98" t="s">
        <v>232</v>
      </c>
      <c r="R3" s="99"/>
    </row>
    <row r="4" spans="1:18" s="100" customFormat="1" ht="58.5" customHeight="1">
      <c r="A4" s="170"/>
      <c r="B4" s="20" t="s">
        <v>224</v>
      </c>
      <c r="C4" s="20" t="s">
        <v>31</v>
      </c>
      <c r="D4" s="20" t="s">
        <v>21</v>
      </c>
      <c r="E4" s="20" t="s">
        <v>233</v>
      </c>
      <c r="F4" s="20" t="s">
        <v>234</v>
      </c>
      <c r="G4" s="20" t="s">
        <v>24</v>
      </c>
      <c r="H4" s="15" t="s">
        <v>227</v>
      </c>
      <c r="I4" s="20" t="s">
        <v>235</v>
      </c>
      <c r="J4" s="17">
        <v>45474</v>
      </c>
      <c r="K4" s="18" t="s">
        <v>229</v>
      </c>
      <c r="L4" s="22">
        <v>13</v>
      </c>
      <c r="M4" s="22">
        <v>14</v>
      </c>
      <c r="N4" s="65">
        <f>L4/M4</f>
        <v>0.9285714285714286</v>
      </c>
      <c r="O4" s="56" t="s">
        <v>236</v>
      </c>
      <c r="P4" s="101" t="s">
        <v>237</v>
      </c>
      <c r="Q4" s="98" t="s">
        <v>238</v>
      </c>
      <c r="R4" s="99"/>
    </row>
    <row r="5" spans="1:18" s="100" customFormat="1" ht="58.5" customHeight="1">
      <c r="A5" s="170" t="s">
        <v>239</v>
      </c>
      <c r="B5" s="20" t="s">
        <v>240</v>
      </c>
      <c r="C5" s="20" t="s">
        <v>31</v>
      </c>
      <c r="D5" s="20" t="s">
        <v>21</v>
      </c>
      <c r="E5" s="20" t="s">
        <v>241</v>
      </c>
      <c r="F5" s="20" t="s">
        <v>242</v>
      </c>
      <c r="G5" s="20" t="s">
        <v>24</v>
      </c>
      <c r="H5" s="15" t="s">
        <v>227</v>
      </c>
      <c r="I5" s="20" t="s">
        <v>243</v>
      </c>
      <c r="J5" s="17">
        <v>45474</v>
      </c>
      <c r="K5" s="18" t="s">
        <v>229</v>
      </c>
      <c r="L5" s="25">
        <v>1</v>
      </c>
      <c r="M5" s="25">
        <v>1</v>
      </c>
      <c r="N5" s="65">
        <v>1</v>
      </c>
      <c r="O5" s="56" t="s">
        <v>244</v>
      </c>
      <c r="P5" s="102" t="s">
        <v>245</v>
      </c>
      <c r="Q5" s="64" t="s">
        <v>246</v>
      </c>
      <c r="R5" s="99"/>
    </row>
    <row r="6" spans="1:18" s="100" customFormat="1" ht="58.5" customHeight="1">
      <c r="A6" s="170"/>
      <c r="B6" s="20" t="s">
        <v>247</v>
      </c>
      <c r="C6" s="20" t="s">
        <v>31</v>
      </c>
      <c r="D6" s="20" t="s">
        <v>21</v>
      </c>
      <c r="E6" s="20" t="s">
        <v>248</v>
      </c>
      <c r="F6" s="20" t="s">
        <v>249</v>
      </c>
      <c r="G6" s="20" t="s">
        <v>80</v>
      </c>
      <c r="H6" s="20" t="s">
        <v>250</v>
      </c>
      <c r="I6" s="20" t="s">
        <v>251</v>
      </c>
      <c r="J6" s="17">
        <v>45474</v>
      </c>
      <c r="K6" s="18" t="s">
        <v>229</v>
      </c>
      <c r="L6" s="25">
        <v>56</v>
      </c>
      <c r="M6" s="25">
        <v>72</v>
      </c>
      <c r="N6" s="65">
        <f>L6/M6</f>
        <v>0.77777777777777779</v>
      </c>
      <c r="O6" s="52" t="s">
        <v>252</v>
      </c>
      <c r="P6" s="102"/>
      <c r="Q6" s="103" t="s">
        <v>253</v>
      </c>
      <c r="R6" s="99"/>
    </row>
    <row r="7" spans="1:18" s="100" customFormat="1" ht="162.75">
      <c r="A7" s="170" t="s">
        <v>254</v>
      </c>
      <c r="B7" s="170" t="s">
        <v>255</v>
      </c>
      <c r="C7" s="20" t="s">
        <v>31</v>
      </c>
      <c r="D7" s="20" t="s">
        <v>21</v>
      </c>
      <c r="E7" s="20" t="s">
        <v>256</v>
      </c>
      <c r="F7" s="20" t="s">
        <v>257</v>
      </c>
      <c r="G7" s="20" t="s">
        <v>80</v>
      </c>
      <c r="H7" s="20" t="s">
        <v>258</v>
      </c>
      <c r="I7" s="20" t="s">
        <v>259</v>
      </c>
      <c r="J7" s="17">
        <v>45474</v>
      </c>
      <c r="K7" s="18" t="s">
        <v>229</v>
      </c>
      <c r="L7" s="25">
        <v>9</v>
      </c>
      <c r="M7" s="25">
        <v>9</v>
      </c>
      <c r="N7" s="65">
        <v>1</v>
      </c>
      <c r="O7" s="104" t="s">
        <v>260</v>
      </c>
      <c r="P7" s="101" t="s">
        <v>261</v>
      </c>
      <c r="Q7" s="64" t="s">
        <v>262</v>
      </c>
      <c r="R7" s="99"/>
    </row>
    <row r="8" spans="1:18" s="100" customFormat="1" ht="88.5">
      <c r="A8" s="170"/>
      <c r="B8" s="170"/>
      <c r="C8" s="20" t="s">
        <v>31</v>
      </c>
      <c r="D8" s="20" t="s">
        <v>21</v>
      </c>
      <c r="E8" s="20" t="s">
        <v>263</v>
      </c>
      <c r="F8" s="20" t="s">
        <v>264</v>
      </c>
      <c r="G8" s="20" t="s">
        <v>34</v>
      </c>
      <c r="H8" s="20" t="s">
        <v>258</v>
      </c>
      <c r="I8" s="20" t="s">
        <v>265</v>
      </c>
      <c r="J8" s="17">
        <v>45474</v>
      </c>
      <c r="K8" s="18" t="s">
        <v>229</v>
      </c>
      <c r="L8" s="25">
        <v>7</v>
      </c>
      <c r="M8" s="25">
        <v>7</v>
      </c>
      <c r="N8" s="65">
        <v>1</v>
      </c>
      <c r="O8" s="59" t="s">
        <v>266</v>
      </c>
      <c r="P8" s="60" t="s">
        <v>267</v>
      </c>
      <c r="Q8" s="105" t="s">
        <v>268</v>
      </c>
      <c r="R8" s="99"/>
    </row>
    <row r="9" spans="1:18" s="100" customFormat="1" ht="88.5">
      <c r="A9" s="170"/>
      <c r="B9" s="170"/>
      <c r="C9" s="20" t="s">
        <v>31</v>
      </c>
      <c r="D9" s="20" t="s">
        <v>21</v>
      </c>
      <c r="E9" s="20" t="s">
        <v>269</v>
      </c>
      <c r="F9" s="20" t="s">
        <v>270</v>
      </c>
      <c r="G9" s="20" t="s">
        <v>34</v>
      </c>
      <c r="H9" s="20" t="s">
        <v>258</v>
      </c>
      <c r="I9" s="20" t="s">
        <v>271</v>
      </c>
      <c r="J9" s="17">
        <v>45474</v>
      </c>
      <c r="K9" s="18" t="s">
        <v>229</v>
      </c>
      <c r="L9" s="25">
        <v>7</v>
      </c>
      <c r="M9" s="25">
        <v>7</v>
      </c>
      <c r="N9" s="65">
        <v>1</v>
      </c>
      <c r="O9" s="59" t="s">
        <v>272</v>
      </c>
      <c r="P9" s="64" t="s">
        <v>273</v>
      </c>
      <c r="Q9" s="105" t="s">
        <v>274</v>
      </c>
      <c r="R9" s="99"/>
    </row>
    <row r="10" spans="1:18" s="100" customFormat="1" ht="58.5" customHeight="1">
      <c r="A10" s="170" t="s">
        <v>275</v>
      </c>
      <c r="B10" s="20" t="s">
        <v>276</v>
      </c>
      <c r="C10" s="20" t="s">
        <v>31</v>
      </c>
      <c r="D10" s="20" t="s">
        <v>21</v>
      </c>
      <c r="E10" s="20" t="s">
        <v>277</v>
      </c>
      <c r="F10" s="20" t="s">
        <v>278</v>
      </c>
      <c r="G10" s="20" t="s">
        <v>80</v>
      </c>
      <c r="H10" s="20" t="s">
        <v>279</v>
      </c>
      <c r="I10" s="20" t="s">
        <v>280</v>
      </c>
      <c r="J10" s="17">
        <v>45474</v>
      </c>
      <c r="K10" s="18" t="s">
        <v>229</v>
      </c>
      <c r="L10" s="25">
        <v>77</v>
      </c>
      <c r="M10" s="25">
        <v>93</v>
      </c>
      <c r="N10" s="65">
        <v>0.82</v>
      </c>
      <c r="O10" s="106" t="s">
        <v>281</v>
      </c>
      <c r="P10" s="107" t="s">
        <v>282</v>
      </c>
      <c r="Q10" s="105" t="s">
        <v>283</v>
      </c>
      <c r="R10" s="99"/>
    </row>
    <row r="11" spans="1:18" s="100" customFormat="1" ht="58.5" customHeight="1">
      <c r="A11" s="170"/>
      <c r="B11" s="20" t="s">
        <v>276</v>
      </c>
      <c r="C11" s="20" t="s">
        <v>31</v>
      </c>
      <c r="D11" s="20" t="s">
        <v>21</v>
      </c>
      <c r="E11" s="20" t="s">
        <v>284</v>
      </c>
      <c r="F11" s="20" t="s">
        <v>285</v>
      </c>
      <c r="G11" s="20" t="s">
        <v>80</v>
      </c>
      <c r="H11" s="20" t="s">
        <v>279</v>
      </c>
      <c r="I11" s="108" t="s">
        <v>286</v>
      </c>
      <c r="J11" s="17">
        <v>45474</v>
      </c>
      <c r="K11" s="18" t="s">
        <v>229</v>
      </c>
      <c r="L11" s="32">
        <v>87</v>
      </c>
      <c r="M11" s="25">
        <v>96</v>
      </c>
      <c r="N11" s="65">
        <f>L11/M11</f>
        <v>0.90625</v>
      </c>
      <c r="O11" s="109" t="s">
        <v>287</v>
      </c>
      <c r="P11" s="107" t="s">
        <v>282</v>
      </c>
      <c r="Q11" s="105" t="s">
        <v>288</v>
      </c>
      <c r="R11" s="99"/>
    </row>
    <row r="12" spans="1:18" s="100" customFormat="1" ht="58.5" customHeight="1">
      <c r="A12" s="170" t="s">
        <v>289</v>
      </c>
      <c r="B12" s="170" t="s">
        <v>290</v>
      </c>
      <c r="C12" s="20" t="s">
        <v>31</v>
      </c>
      <c r="D12" s="20" t="s">
        <v>21</v>
      </c>
      <c r="E12" s="20" t="s">
        <v>291</v>
      </c>
      <c r="F12" s="20" t="s">
        <v>292</v>
      </c>
      <c r="G12" s="20" t="s">
        <v>24</v>
      </c>
      <c r="H12" s="20" t="s">
        <v>227</v>
      </c>
      <c r="I12" s="20" t="s">
        <v>293</v>
      </c>
      <c r="J12" s="17">
        <v>45474</v>
      </c>
      <c r="K12" s="18" t="s">
        <v>229</v>
      </c>
      <c r="L12" s="23">
        <v>1</v>
      </c>
      <c r="M12" s="23">
        <v>1</v>
      </c>
      <c r="N12" s="65">
        <v>1</v>
      </c>
      <c r="O12" s="110" t="s">
        <v>294</v>
      </c>
      <c r="P12" s="64" t="s">
        <v>295</v>
      </c>
      <c r="Q12" s="105" t="s">
        <v>296</v>
      </c>
      <c r="R12" s="99"/>
    </row>
    <row r="13" spans="1:18" s="100" customFormat="1" ht="58.5" customHeight="1">
      <c r="A13" s="170"/>
      <c r="B13" s="170"/>
      <c r="C13" s="20" t="s">
        <v>31</v>
      </c>
      <c r="D13" s="20" t="s">
        <v>21</v>
      </c>
      <c r="E13" s="20" t="s">
        <v>297</v>
      </c>
      <c r="F13" s="20" t="s">
        <v>298</v>
      </c>
      <c r="G13" s="20" t="s">
        <v>80</v>
      </c>
      <c r="H13" s="20" t="s">
        <v>279</v>
      </c>
      <c r="I13" s="20" t="s">
        <v>299</v>
      </c>
      <c r="J13" s="17">
        <v>45474</v>
      </c>
      <c r="K13" s="18" t="s">
        <v>229</v>
      </c>
      <c r="L13" s="32"/>
      <c r="M13" s="111"/>
      <c r="N13" s="65"/>
      <c r="O13" s="52"/>
      <c r="P13" s="64"/>
      <c r="Q13" s="105" t="s">
        <v>300</v>
      </c>
      <c r="R13" s="99"/>
    </row>
    <row r="14" spans="1:18" s="100" customFormat="1" ht="58.5" customHeight="1">
      <c r="A14" s="170"/>
      <c r="B14" s="170"/>
      <c r="C14" s="20" t="s">
        <v>31</v>
      </c>
      <c r="D14" s="20" t="s">
        <v>21</v>
      </c>
      <c r="E14" s="112" t="s">
        <v>301</v>
      </c>
      <c r="F14" s="112" t="s">
        <v>302</v>
      </c>
      <c r="G14" s="112" t="s">
        <v>80</v>
      </c>
      <c r="H14" s="112" t="s">
        <v>303</v>
      </c>
      <c r="I14" s="112" t="s">
        <v>304</v>
      </c>
      <c r="J14" s="17">
        <v>45474</v>
      </c>
      <c r="K14" s="18" t="s">
        <v>229</v>
      </c>
      <c r="L14" s="113">
        <v>68</v>
      </c>
      <c r="M14" s="113">
        <v>69</v>
      </c>
      <c r="N14" s="69">
        <v>0.99</v>
      </c>
      <c r="O14" s="70" t="s">
        <v>305</v>
      </c>
      <c r="P14" s="64" t="s">
        <v>306</v>
      </c>
      <c r="Q14" s="114" t="s">
        <v>307</v>
      </c>
      <c r="R14" s="99"/>
    </row>
    <row r="15" spans="1:18" s="100" customFormat="1" ht="50.25">
      <c r="A15" s="20" t="s">
        <v>308</v>
      </c>
      <c r="B15" s="20" t="s">
        <v>309</v>
      </c>
      <c r="C15" s="20" t="s">
        <v>31</v>
      </c>
      <c r="D15" s="20" t="s">
        <v>21</v>
      </c>
      <c r="E15" s="20" t="s">
        <v>310</v>
      </c>
      <c r="F15" s="20" t="s">
        <v>311</v>
      </c>
      <c r="G15" s="20" t="s">
        <v>24</v>
      </c>
      <c r="H15" s="20" t="s">
        <v>227</v>
      </c>
      <c r="I15" s="20" t="s">
        <v>312</v>
      </c>
      <c r="J15" s="17">
        <v>45474</v>
      </c>
      <c r="K15" s="18" t="s">
        <v>229</v>
      </c>
      <c r="L15" s="25">
        <v>0</v>
      </c>
      <c r="M15" s="23">
        <v>0.75</v>
      </c>
      <c r="N15" s="65">
        <f t="shared" ref="N15" si="0">L15/M15*100</f>
        <v>0</v>
      </c>
      <c r="O15" s="61" t="s">
        <v>313</v>
      </c>
      <c r="P15" s="57" t="s">
        <v>314</v>
      </c>
      <c r="Q15" s="64" t="s">
        <v>315</v>
      </c>
      <c r="R15" s="99"/>
    </row>
    <row r="16" spans="1:18" s="100" customFormat="1" ht="71.25" customHeight="1">
      <c r="A16" s="20" t="s">
        <v>316</v>
      </c>
      <c r="B16" s="20" t="s">
        <v>317</v>
      </c>
      <c r="C16" s="20" t="s">
        <v>31</v>
      </c>
      <c r="D16" s="20" t="s">
        <v>21</v>
      </c>
      <c r="E16" s="20" t="s">
        <v>318</v>
      </c>
      <c r="F16" s="20" t="s">
        <v>319</v>
      </c>
      <c r="G16" s="20" t="s">
        <v>80</v>
      </c>
      <c r="H16" s="20" t="s">
        <v>128</v>
      </c>
      <c r="I16" s="20" t="s">
        <v>320</v>
      </c>
      <c r="J16" s="17">
        <v>45474</v>
      </c>
      <c r="K16" s="18" t="s">
        <v>229</v>
      </c>
      <c r="L16" s="115">
        <v>6518</v>
      </c>
      <c r="M16" s="30">
        <v>6000</v>
      </c>
      <c r="N16" s="65">
        <v>1.08</v>
      </c>
      <c r="O16" s="116" t="s">
        <v>321</v>
      </c>
      <c r="P16" s="107" t="s">
        <v>322</v>
      </c>
      <c r="Q16" s="117" t="s">
        <v>323</v>
      </c>
      <c r="R16" s="99"/>
    </row>
    <row r="17" spans="1:18" s="100" customFormat="1" ht="121.5">
      <c r="A17" s="20" t="s">
        <v>324</v>
      </c>
      <c r="B17" s="20" t="s">
        <v>325</v>
      </c>
      <c r="C17" s="20" t="s">
        <v>31</v>
      </c>
      <c r="D17" s="20" t="s">
        <v>21</v>
      </c>
      <c r="E17" s="112" t="s">
        <v>326</v>
      </c>
      <c r="F17" s="112" t="s">
        <v>327</v>
      </c>
      <c r="G17" s="112" t="s">
        <v>80</v>
      </c>
      <c r="H17" s="112" t="s">
        <v>303</v>
      </c>
      <c r="I17" s="112" t="s">
        <v>328</v>
      </c>
      <c r="J17" s="17">
        <v>45474</v>
      </c>
      <c r="K17" s="18" t="s">
        <v>229</v>
      </c>
      <c r="L17" s="118">
        <v>0</v>
      </c>
      <c r="M17" s="71">
        <v>0</v>
      </c>
      <c r="N17" s="69">
        <v>0</v>
      </c>
      <c r="O17" s="70" t="s">
        <v>329</v>
      </c>
      <c r="P17" s="60" t="s">
        <v>330</v>
      </c>
      <c r="Q17" s="105" t="s">
        <v>331</v>
      </c>
      <c r="R17" s="99"/>
    </row>
    <row r="18" spans="1:18" s="100" customFormat="1" ht="75.75">
      <c r="A18" s="20" t="s">
        <v>332</v>
      </c>
      <c r="B18" s="20" t="s">
        <v>333</v>
      </c>
      <c r="C18" s="20" t="s">
        <v>31</v>
      </c>
      <c r="D18" s="20" t="s">
        <v>21</v>
      </c>
      <c r="E18" s="112" t="s">
        <v>334</v>
      </c>
      <c r="F18" s="112" t="s">
        <v>335</v>
      </c>
      <c r="G18" s="112" t="s">
        <v>80</v>
      </c>
      <c r="H18" s="112" t="s">
        <v>303</v>
      </c>
      <c r="I18" s="119" t="s">
        <v>336</v>
      </c>
      <c r="J18" s="17">
        <v>45474</v>
      </c>
      <c r="K18" s="18" t="s">
        <v>229</v>
      </c>
      <c r="L18" s="120">
        <v>6</v>
      </c>
      <c r="M18" s="118">
        <v>6</v>
      </c>
      <c r="N18" s="69">
        <v>1</v>
      </c>
      <c r="O18" s="70" t="s">
        <v>337</v>
      </c>
      <c r="P18" s="60" t="s">
        <v>338</v>
      </c>
      <c r="Q18" s="105" t="s">
        <v>339</v>
      </c>
      <c r="R18" s="99"/>
    </row>
    <row r="19" spans="1:18" s="100" customFormat="1" ht="62.25" customHeight="1">
      <c r="A19" s="20" t="s">
        <v>340</v>
      </c>
      <c r="B19" s="20" t="s">
        <v>341</v>
      </c>
      <c r="C19" s="20" t="s">
        <v>31</v>
      </c>
      <c r="D19" s="20" t="s">
        <v>21</v>
      </c>
      <c r="E19" s="20" t="s">
        <v>342</v>
      </c>
      <c r="F19" s="20" t="s">
        <v>343</v>
      </c>
      <c r="G19" s="20" t="s">
        <v>24</v>
      </c>
      <c r="H19" s="121" t="s">
        <v>227</v>
      </c>
      <c r="I19" s="122" t="s">
        <v>344</v>
      </c>
      <c r="J19" s="17">
        <v>45474</v>
      </c>
      <c r="K19" s="18" t="s">
        <v>229</v>
      </c>
      <c r="L19" s="67">
        <v>1</v>
      </c>
      <c r="M19" s="68">
        <v>1</v>
      </c>
      <c r="N19" s="65">
        <v>1</v>
      </c>
      <c r="O19" s="56" t="s">
        <v>345</v>
      </c>
      <c r="P19" s="114" t="s">
        <v>346</v>
      </c>
      <c r="Q19" s="105" t="s">
        <v>347</v>
      </c>
      <c r="R19" s="99"/>
    </row>
    <row r="20" spans="1:18" ht="21" customHeight="1">
      <c r="J20" s="124"/>
      <c r="K20" s="125"/>
      <c r="N20" s="6">
        <f>AVERAGE(N3:N19)</f>
        <v>0.84391245039682539</v>
      </c>
    </row>
    <row r="21" spans="1:18">
      <c r="H21" s="126"/>
      <c r="I21" s="127"/>
      <c r="J21" s="128"/>
      <c r="K21" s="129"/>
    </row>
  </sheetData>
  <mergeCells count="8">
    <mergeCell ref="A5:A6"/>
    <mergeCell ref="A3:A4"/>
    <mergeCell ref="B1:Q1"/>
    <mergeCell ref="B7:B9"/>
    <mergeCell ref="B12:B14"/>
    <mergeCell ref="A12:A14"/>
    <mergeCell ref="A10:A11"/>
    <mergeCell ref="A7:A9"/>
  </mergeCells>
  <phoneticPr fontId="6" type="noConversion"/>
  <conditionalFormatting sqref="L13 M16 L19:M19 O19">
    <cfRule type="expression" dxfId="58" priority="2596">
      <formula>AND(#REF!&gt;=$L13,#REF!&lt;&gt;0%)</formula>
    </cfRule>
    <cfRule type="expression" dxfId="57" priority="2597">
      <formula>#REF!&lt;$L13</formula>
    </cfRule>
  </conditionalFormatting>
  <conditionalFormatting sqref="L13 M16 L19:M19">
    <cfRule type="expression" dxfId="56" priority="157">
      <formula>#REF!=1</formula>
    </cfRule>
  </conditionalFormatting>
  <conditionalFormatting sqref="L4:M6 L10:M12 N10:N14 N16:N19">
    <cfRule type="expression" dxfId="55" priority="62">
      <formula>#REF!=1</formula>
    </cfRule>
    <cfRule type="expression" dxfId="54" priority="63">
      <formula>AND(#REF!&gt;=$L4,#REF!&lt;&gt;0%)</formula>
    </cfRule>
    <cfRule type="expression" dxfId="53" priority="64">
      <formula>#REF!&lt;$L4</formula>
    </cfRule>
  </conditionalFormatting>
  <conditionalFormatting sqref="P3 O4:P4 N4:N6">
    <cfRule type="expression" dxfId="52" priority="100">
      <formula>#REF!=1</formula>
    </cfRule>
    <cfRule type="expression" dxfId="51" priority="101">
      <formula>AND(#REF!&gt;=$L3,#REF!&lt;&gt;0%)</formula>
    </cfRule>
    <cfRule type="expression" dxfId="50" priority="102">
      <formula>#REF!&lt;$L3</formula>
    </cfRule>
  </conditionalFormatting>
  <conditionalFormatting sqref="O19">
    <cfRule type="expression" dxfId="49" priority="142">
      <formula>#REF!=1</formula>
    </cfRule>
  </conditionalFormatting>
  <conditionalFormatting sqref="P15">
    <cfRule type="expression" dxfId="48" priority="75">
      <formula>#REF!=1</formula>
    </cfRule>
    <cfRule type="expression" dxfId="47" priority="76">
      <formula>AND(#REF!&gt;=$L15,#REF!&lt;&gt;0%)</formula>
    </cfRule>
    <cfRule type="expression" dxfId="46" priority="77">
      <formula>#REF!&lt;$L15</formula>
    </cfRule>
  </conditionalFormatting>
  <conditionalFormatting sqref="P17:P18">
    <cfRule type="expression" dxfId="45" priority="78">
      <formula>#REF!=1</formula>
    </cfRule>
    <cfRule type="expression" dxfId="44" priority="79">
      <formula>AND(#REF!&gt;=$L17,#REF!&lt;&gt;0%)</formula>
    </cfRule>
    <cfRule type="expression" dxfId="43" priority="80">
      <formula>#REF!&lt;$L17</formula>
    </cfRule>
  </conditionalFormatting>
  <conditionalFormatting sqref="L7:M7 O7">
    <cfRule type="expression" dxfId="42" priority="39">
      <formula>AND(#REF!&gt;=$L7,#REF!&lt;&gt;0%)</formula>
    </cfRule>
  </conditionalFormatting>
  <conditionalFormatting sqref="L7:M7">
    <cfRule type="expression" dxfId="41" priority="38">
      <formula>#REF!=1</formula>
    </cfRule>
  </conditionalFormatting>
  <conditionalFormatting sqref="L7:M7 O7">
    <cfRule type="expression" dxfId="40" priority="40">
      <formula>#REF!&lt;$L7</formula>
    </cfRule>
  </conditionalFormatting>
  <conditionalFormatting sqref="N7">
    <cfRule type="expression" dxfId="39" priority="42">
      <formula>AND(#REF!&gt;=$L7,#REF!&lt;&gt;0%)</formula>
    </cfRule>
    <cfRule type="expression" dxfId="38" priority="43">
      <formula>#REF!&lt;$L7</formula>
    </cfRule>
  </conditionalFormatting>
  <conditionalFormatting sqref="N7">
    <cfRule type="expression" dxfId="37" priority="41">
      <formula>#REF!=1</formula>
    </cfRule>
  </conditionalFormatting>
  <conditionalFormatting sqref="O7">
    <cfRule type="expression" dxfId="36" priority="37">
      <formula>#REF!=1</formula>
    </cfRule>
  </conditionalFormatting>
  <conditionalFormatting sqref="P7">
    <cfRule type="expression" dxfId="35" priority="34">
      <formula>#REF!=1</formula>
    </cfRule>
  </conditionalFormatting>
  <conditionalFormatting sqref="P7">
    <cfRule type="expression" dxfId="34" priority="35">
      <formula>AND(#REF!&gt;=$L7,#REF!&lt;&gt;0%)</formula>
    </cfRule>
    <cfRule type="expression" dxfId="33" priority="36">
      <formula>#REF!&lt;$L7</formula>
    </cfRule>
  </conditionalFormatting>
  <conditionalFormatting sqref="O8">
    <cfRule type="expression" dxfId="32" priority="29">
      <formula>AND(#REF!&gt;=$L8,#REF!&lt;&gt;0%)</formula>
    </cfRule>
  </conditionalFormatting>
  <conditionalFormatting sqref="O8">
    <cfRule type="expression" dxfId="31" priority="30">
      <formula>#REF!&lt;$L8</formula>
    </cfRule>
  </conditionalFormatting>
  <conditionalFormatting sqref="L8:M8">
    <cfRule type="expression" dxfId="30" priority="25">
      <formula>#REF!=1</formula>
    </cfRule>
    <cfRule type="expression" dxfId="29" priority="26">
      <formula>AND(#REF!&gt;=$L8,#REF!&lt;&gt;0%)</formula>
    </cfRule>
    <cfRule type="expression" dxfId="28" priority="27">
      <formula>#REF!&lt;$L8</formula>
    </cfRule>
  </conditionalFormatting>
  <conditionalFormatting sqref="N8">
    <cfRule type="expression" dxfId="27" priority="32">
      <formula>AND(#REF!&gt;=$L8,#REF!&lt;&gt;0%)</formula>
    </cfRule>
    <cfRule type="expression" dxfId="26" priority="33">
      <formula>#REF!&lt;$L8</formula>
    </cfRule>
  </conditionalFormatting>
  <conditionalFormatting sqref="N8">
    <cfRule type="expression" dxfId="25" priority="31">
      <formula>#REF!=1</formula>
    </cfRule>
  </conditionalFormatting>
  <conditionalFormatting sqref="O8">
    <cfRule type="expression" dxfId="24" priority="28">
      <formula>#REF!=1</formula>
    </cfRule>
  </conditionalFormatting>
  <conditionalFormatting sqref="P8">
    <cfRule type="expression" dxfId="23" priority="22">
      <formula>#REF!=1</formula>
    </cfRule>
  </conditionalFormatting>
  <conditionalFormatting sqref="P8">
    <cfRule type="expression" dxfId="22" priority="23">
      <formula>AND(#REF!&gt;=$L8,#REF!&lt;&gt;0%)</formula>
    </cfRule>
    <cfRule type="expression" dxfId="21" priority="24">
      <formula>#REF!&lt;$L8</formula>
    </cfRule>
  </conditionalFormatting>
  <conditionalFormatting sqref="L9:M9">
    <cfRule type="expression" dxfId="20" priority="17">
      <formula>AND(#REF!&gt;=$L9,#REF!&lt;&gt;0%)</formula>
    </cfRule>
  </conditionalFormatting>
  <conditionalFormatting sqref="L9:M9">
    <cfRule type="expression" dxfId="19" priority="16">
      <formula>#REF!=1</formula>
    </cfRule>
  </conditionalFormatting>
  <conditionalFormatting sqref="L9:M9">
    <cfRule type="expression" dxfId="18" priority="18">
      <formula>#REF!&lt;$L9</formula>
    </cfRule>
  </conditionalFormatting>
  <conditionalFormatting sqref="N9">
    <cfRule type="expression" dxfId="17" priority="20">
      <formula>AND(#REF!&gt;=$L9,#REF!&lt;&gt;0%)</formula>
    </cfRule>
    <cfRule type="expression" dxfId="16" priority="21">
      <formula>#REF!&lt;$L9</formula>
    </cfRule>
  </conditionalFormatting>
  <conditionalFormatting sqref="N9">
    <cfRule type="expression" dxfId="15" priority="19">
      <formula>#REF!=1</formula>
    </cfRule>
  </conditionalFormatting>
  <conditionalFormatting sqref="O9">
    <cfRule type="expression" dxfId="14" priority="14">
      <formula>AND(#REF!&gt;=$L9,#REF!&lt;&gt;0%)</formula>
    </cfRule>
  </conditionalFormatting>
  <conditionalFormatting sqref="O9">
    <cfRule type="expression" dxfId="13" priority="15">
      <formula>#REF!&lt;$L9</formula>
    </cfRule>
  </conditionalFormatting>
  <conditionalFormatting sqref="O9">
    <cfRule type="expression" dxfId="12" priority="13">
      <formula>#REF!=1</formula>
    </cfRule>
  </conditionalFormatting>
  <conditionalFormatting sqref="O5">
    <cfRule type="expression" dxfId="11" priority="10">
      <formula>#REF!=1</formula>
    </cfRule>
    <cfRule type="expression" dxfId="10" priority="11">
      <formula>AND(#REF!&gt;=$L5,#REF!&lt;&gt;0%)</formula>
    </cfRule>
    <cfRule type="expression" dxfId="9" priority="12">
      <formula>#REF!&lt;$L5</formula>
    </cfRule>
  </conditionalFormatting>
  <conditionalFormatting sqref="L3:O3">
    <cfRule type="expression" dxfId="8" priority="7">
      <formula>#REF!=1</formula>
    </cfRule>
    <cfRule type="expression" dxfId="7" priority="8">
      <formula>AND(#REF!&gt;=$L3,#REF!&lt;&gt;0%)</formula>
    </cfRule>
    <cfRule type="expression" dxfId="6" priority="9">
      <formula>#REF!&lt;$L3</formula>
    </cfRule>
  </conditionalFormatting>
  <conditionalFormatting sqref="L15:M15">
    <cfRule type="expression" dxfId="5" priority="5">
      <formula>AND(#REF!&gt;=$L15,#REF!&lt;&gt;0%)</formula>
    </cfRule>
    <cfRule type="expression" dxfId="4" priority="6">
      <formula>#REF!&lt;$L15</formula>
    </cfRule>
  </conditionalFormatting>
  <conditionalFormatting sqref="L15:M15">
    <cfRule type="expression" dxfId="3" priority="4">
      <formula>#REF!=1</formula>
    </cfRule>
  </conditionalFormatting>
  <conditionalFormatting sqref="N15">
    <cfRule type="expression" dxfId="2" priority="1">
      <formula>#REF!=1</formula>
    </cfRule>
    <cfRule type="expression" dxfId="1" priority="2">
      <formula>AND(#REF!&gt;=$L15,#REF!&lt;&gt;0%)</formula>
    </cfRule>
    <cfRule type="expression" dxfId="0" priority="3">
      <formula>#REF!&lt;$L15</formula>
    </cfRule>
  </conditionalFormatting>
  <hyperlinks>
    <hyperlink ref="Q10" r:id="rId1" display="https://canaltrece.sharepoint.com/:x:/s/SeguimientoaPlanesyProyectos/EUJEHz3UfqJDi70noD4usIgBD__afQ7L_-pnWwDv0C_GFQ?e=qtopqR" xr:uid="{9D4658F5-0246-46DB-99A2-AD1545EC515B}"/>
    <hyperlink ref="Q11" r:id="rId2" display="https://canaltrece.sharepoint.com/:x:/s/SeguimientoaPlanesyProyectos/EcB7Fn_U0Q1AmDh7M_821DIB_lxKlqODeOtkoYLRkujmwQ?e=HXNThe" xr:uid="{C656F2B8-7A5E-449B-A2FE-39CD2A9C980B}"/>
    <hyperlink ref="Q12" r:id="rId3" display="https://canaltrece.sharepoint.com/:x:/s/SeguimientoaPlanesyProyectos/EWiOfaQW0EpEnK54u5xjb_kBoh2iXr_95dN_RdiIl9fIgA?e=4FqoaM" xr:uid="{A461EAA2-8975-4D64-9552-EB5F273E6672}"/>
    <hyperlink ref="Q13" r:id="rId4" display="https://canaltrece.sharepoint.com/:x:/s/SeguimientoaPlanesyProyectos/EYU-kVjopjBItbpEVMZBpAABZ_myirC91o3vWntxOopYng?e=zRTZRL" xr:uid="{70DFE733-C53C-4F0A-A23C-D43DECA85129}"/>
    <hyperlink ref="Q17" r:id="rId5" display="https://canaltrece.sharepoint.com/:x:/s/SeguimientoaPlanesyProyectos/EUTQ-6RW0BtGleaflLbr_OEBmSEo9g5H1JvlWT-VOOp4gw?e=PHd9Bu" xr:uid="{B1FB06CF-3E96-4957-A3AB-B05FA915A94E}"/>
    <hyperlink ref="Q18" r:id="rId6" display="https://canaltrece.sharepoint.com/:x:/s/SeguimientoaPlanesyProyectos/EZhsrr98sxZCuonkT9-aeRMBvNd4n-yLMovDGknP20_Z2w?e=x8ISHy" xr:uid="{DCCB920C-E18D-4B0E-AEFC-8BE2E6C6D1A1}"/>
    <hyperlink ref="Q19" r:id="rId7" display="https://canaltrece.sharepoint.com/:x:/s/SeguimientoaPlanesyProyectos/EVQbmCfC4kFPod6QYO9MCbcBCDTTOVHYMJyjguNn-n_kbg?e=Vgjdx3" xr:uid="{5C48A856-D273-4BD3-824B-5946C5DEA1F2}"/>
    <hyperlink ref="Q15" r:id="rId8" xr:uid="{F667F879-2E7A-46D4-BCBC-B7EE47C3F9D2}"/>
    <hyperlink ref="Q6" r:id="rId9" xr:uid="{968C687F-9A6E-4D48-9726-1F5716D4368C}"/>
    <hyperlink ref="Q3" r:id="rId10" xr:uid="{4F3B3F8E-80D4-43DB-AB64-AAF7523D3ACD}"/>
    <hyperlink ref="Q4" r:id="rId11" xr:uid="{7626C6A5-BFC4-46E6-9171-B4169253B3BA}"/>
    <hyperlink ref="Q5" r:id="rId12" xr:uid="{DA457958-4616-4C60-9377-D1173057A8B7}"/>
    <hyperlink ref="Q16" r:id="rId13" xr:uid="{C8D88949-96C7-41C7-BFFD-16B61CF94E0E}"/>
    <hyperlink ref="Q14" r:id="rId14" xr:uid="{1B902779-C5FA-4D74-9445-1AA29D3E5742}"/>
    <hyperlink ref="P18" r:id="rId15" xr:uid="{0E826C9F-3C6C-4259-86AE-C9FF1C9C54EA}"/>
    <hyperlink ref="P14" r:id="rId16" xr:uid="{44D61AE5-D53D-46A7-9670-F6CAA89408AA}"/>
    <hyperlink ref="P17" r:id="rId17" display="https://canaltrece.sharepoint.com/sites/AdministrativaTrece/Jurdica/Forms/AllItems.aspx?id=%2Fsites%2FAdministrativaTrece%2FJurdica%2FEVIDENCIAS%20PLAN%20DE%20ACCI%C3%93N%202024%2FACTA%20CAPACITACI%C3%93N%20SUPERVISI%C3%93N%20E%20INTERVENCI%C3%93N%20DE%20CONTRATOS%2Epdf&amp;viewid=d63ab040%2D0ebf%2D4a5e%2D83e1%2D22bd4510cb1d&amp;parent=%2Fsites%2FAdministrativaTrece%2FJurdica%2FEVIDENCIAS%20PLAN%20DE%20ACCI%C3%93N%202024" xr:uid="{C8B7339A-D1E3-436D-AB4D-C009CC51EEED}"/>
    <hyperlink ref="P16" r:id="rId18" xr:uid="{4591AB26-F4DB-4C3A-B4F0-708E497120B5}"/>
    <hyperlink ref="Q7" r:id="rId19" xr:uid="{56E8C83E-A326-4586-A8E8-48943D9CB433}"/>
    <hyperlink ref="P7" r:id="rId20" xr:uid="{39804F10-F8A5-427F-9F7C-515F4F874A8D}"/>
    <hyperlink ref="Q8" r:id="rId21" display="https://canaltrece.sharepoint.com/:x:/s/SeguimientoaPlanesyProyectos/EaMjb7A3THZJnO7uT98WG3IBCN_TtOq7xngyvrwi8naeiw?e=XtGutt" xr:uid="{4E173952-9A36-4C15-B1C9-E3E34CEDEB68}"/>
    <hyperlink ref="P8" r:id="rId22" xr:uid="{E4F4F1F2-7262-4652-9DD4-564856A63252}"/>
    <hyperlink ref="Q9" r:id="rId23" display="https://canaltrece.sharepoint.com/:x:/s/SeguimientoaPlanesyProyectos/EdF8YNJz9zpGsx-DZShgSvkBCDEhIQ2ZSwHlzngs9mO2cw?e=g3bjIm" xr:uid="{59D0298D-76AA-4E56-85C2-237E48C55ECD}"/>
    <hyperlink ref="P9" r:id="rId24" xr:uid="{25E77801-1805-4D96-924F-791B3F241D95}"/>
    <hyperlink ref="P10" r:id="rId25" xr:uid="{34AA49C7-342B-4807-A8D9-D86F856F33A7}"/>
    <hyperlink ref="P11" r:id="rId26" xr:uid="{B2FBE559-A5BA-429E-8115-CF08C67F2D81}"/>
    <hyperlink ref="P12" r:id="rId27" xr:uid="{F5FD8867-9B33-43E7-8612-5E5579CA7AFF}"/>
    <hyperlink ref="P5" r:id="rId28" xr:uid="{A2E25191-512D-4D0D-A4FF-A55CDA139731}"/>
    <hyperlink ref="P19" r:id="rId29" xr:uid="{73A23AA1-A196-4E99-826C-8D7F9621F311}"/>
    <hyperlink ref="P3" r:id="rId30" xr:uid="{82A3063A-B90B-4114-8979-D0B876A9412A}"/>
    <hyperlink ref="P4" r:id="rId31" display="https://canaltrece-my.sharepoint.com/my?login_hint=ahoyos%40canaltrece%2Ecom%2Eco&amp;id=%2Fpersonal%2Fahoyos%5Fcanaltrece%5Fcom%5Fco%2FDocuments%2FPublicaciones%20en%20Viva%20Engage%20MIPG%20%281%29%2Epdf&amp;parent=%2Fpersonal%2Fahoyos%5Fcanaltrece%5Fcom%5Fco%2FDocuments" xr:uid="{57F2D239-9B35-46FE-B476-C30AEB24E030}"/>
  </hyperlinks>
  <pageMargins left="0.7" right="0.7" top="0.75" bottom="0.75" header="0.3" footer="0.3"/>
  <pageSetup scale="22" orientation="portrait" r:id="rId32"/>
  <drawing r:id="rId3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9" ma:contentTypeDescription="Crear nuevo documento." ma:contentTypeScope="" ma:versionID="5483fe41ef6414142132820175885af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9a6f772563653ae9be07450cf4345c6d"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Fecha" ma:index="26" nillable="true" ma:displayName="Fecha" ma:format="DateTime" ma:internalName="Fech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SharedWithUsers xmlns="aa01f173-6c37-436e-a05a-5a21c295382e">
      <UserInfo>
        <DisplayName>Fabian David Martinez Perez</DisplayName>
        <AccountId>105</AccountId>
        <AccountType/>
      </UserInfo>
    </SharedWithUsers>
    <Fecha xmlns="35cf5eb4-a60a-4cc2-a41c-0a42f00083c4" xsi:nil="true"/>
  </documentManagement>
</p:properties>
</file>

<file path=customXml/itemProps1.xml><?xml version="1.0" encoding="utf-8"?>
<ds:datastoreItem xmlns:ds="http://schemas.openxmlformats.org/officeDocument/2006/customXml" ds:itemID="{FBE1E560-9715-45AE-A4A3-DA39CAB8F4B9}"/>
</file>

<file path=customXml/itemProps2.xml><?xml version="1.0" encoding="utf-8"?>
<ds:datastoreItem xmlns:ds="http://schemas.openxmlformats.org/officeDocument/2006/customXml" ds:itemID="{89696492-1CDC-4861-A925-68CF19B4708A}"/>
</file>

<file path=customXml/itemProps3.xml><?xml version="1.0" encoding="utf-8"?>
<ds:datastoreItem xmlns:ds="http://schemas.openxmlformats.org/officeDocument/2006/customXml" ds:itemID="{846D5842-D556-45C8-A99C-E51CBC762A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jmonje@canaltrece.com.co</dc:creator>
  <cp:keywords/>
  <dc:description/>
  <cp:lastModifiedBy/>
  <cp:revision/>
  <dcterms:created xsi:type="dcterms:W3CDTF">2020-04-22T20:14:59Z</dcterms:created>
  <dcterms:modified xsi:type="dcterms:W3CDTF">2025-08-08T18:56:30Z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