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66925"/>
  <mc:AlternateContent xmlns:mc="http://schemas.openxmlformats.org/markup-compatibility/2006">
    <mc:Choice Requires="x15">
      <x15ac:absPath xmlns:x15ac="http://schemas.microsoft.com/office/spreadsheetml/2010/11/ac" url="C:\Users\angie\OneDrive\Documentos\"/>
    </mc:Choice>
  </mc:AlternateContent>
  <xr:revisionPtr revIDLastSave="0" documentId="8_{16AEBD16-17DD-4E47-BC40-04C5A701B4A4}" xr6:coauthVersionLast="47" xr6:coauthVersionMax="47" xr10:uidLastSave="{00000000-0000-0000-0000-000000000000}"/>
  <bookViews>
    <workbookView xWindow="-120" yWindow="-120" windowWidth="20730" windowHeight="11040" tabRatio="777" activeTab="5"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<sst xmlns="http://schemas.openxmlformats.org/spreadsheetml/2006/main" count="697" uniqueCount="618">
  <si>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</si>
  <si>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</si>
  <si>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</si>
  <si>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</si>
  <si>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</si>
  <si>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</si>
  <si>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</si>
  <si>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</si>
  <si>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</si>
  <si>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</si>
  <si>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</si>
  <si>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</si>
  <si>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</si>
  <si>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</si>
  <si>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</si>
  <si>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</si>
  <si>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</si>
  <si>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</si>
  <si>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</si>
  <si>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</si>
  <si>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</si>
  <si>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</si>
  <si>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</si>
  <si>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</si>
  <si>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</si>
  <si>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</si>
  <si>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</si>
  <si>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</si>
  <si>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</si>
  <si>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</si>
  <si>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</si>
  <si>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</si>
  <si>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</si>
  <si>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</si>
  <si>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</si>
  <si>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</si>
  <si>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</si>
  <si>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</si>
  <si>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</si>
  <si>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</si>
  <si>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</si>
  <si>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</si>
  <si>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</si>
  <si>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</si>
  <si>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</si>
  <si>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</si>
  <si>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</si>
  <si>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</si>
  <si>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</si>
  <si>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</si>
  <si>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</si>
  <si>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</si>
  <si>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</si>
  <si>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</si>
  <si>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</si>
  <si>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</si>
  <si>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</si>
  <si>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</si>
  <si>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</si>
  <si>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</si>
  <si>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</si>
  <si>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</si>
  <si>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</si>
  <si>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</si>
  <si>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</si>
  <si>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</si>
  <si>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</si>
  <si>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</si>
  <si>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</si>
  <si>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</si>
  <si>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</si>
  <si>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</si>
  <si>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</si>
  <si>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</si>
  <si>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</si>
  <si>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</si>
  <si>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</si>
  <si>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</si>
  <si>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</si>
  <si>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</si>
  <si>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</si>
  <si>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</si>
  <si>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</si>
  <si>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</si>
  <si>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</si>
  <si>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</si>
  <si>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</si>
  <si>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</si>
  <si>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</si>
  <si>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</si>
  <si>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</si>
  <si>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</si>
  <si>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</si>
  <si>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</si>
  <si>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</si>
  <si>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</si>
  <si>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</si>
  <si>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</si>
  <si>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</si>
  <si>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</si>
  <si>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</si>
  <si>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</si>
  <si>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</si>
  <si>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</si>
  <si>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</si>
  <si>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</si>
  <si>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</si>
  <si>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</si>
  <si>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</si>
  <si>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</si>
  <si>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</si>
  <si>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</si>
  <si>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</si>
  <si>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</si>
  <si>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</si>
  <si>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</si>
  <si>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</si>
  <si>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</si>
  <si>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</si>
  <si>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</si>
  <si>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</si>
  <si>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</si>
  <si>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</si>
  <si>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</si>
  <si>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</si>
  <si>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</si>
  <si>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</si>
  <si>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</si>
  <si>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</si>
  <si>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</si>
  <si>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</si>
  <si>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</si>
  <si>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</si>
  <si>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</si>
  <si>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</si>
  <si>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</si>
  <si>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</si>
  <si>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</si>
  <si>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</si>
  <si>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</si>
  <si>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</si>
  <si>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</si>
  <si>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</si>
  <si>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</si>
  <si>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</si>
  <si>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</si>
  <si>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</si>
  <si>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</si>
  <si>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</si>
  <si>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</si>
  <si>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</si>
  <si>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</si>
  <si>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</si>
  <si>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</si>
  <si>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</si>
  <si>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</si>
  <si>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</si>
  <si>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</si>
  <si>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</si>
  <si>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</si>
  <si>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</si>
  <si>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</si>
  <si>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</si>
  <si>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</si>
  <si>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</si>
  <si>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</si>
  <si>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</si>
  <si>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</si>
  <si>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</si>
  <si>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</si>
  <si>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</si>
  <si>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</si>
  <si>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</si>
  <si>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</si>
  <si>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</si>
  <si>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</si>
  <si>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</si>
  <si>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</si>
  <si>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</si>
  <si>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</si>
  <si>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</si>
  <si>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</si>
  <si>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</si>
  <si>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</si>
  <si>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</si>
  <si>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</si>
  <si>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</si>
  <si>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</si>
  <si>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</si>
  <si>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</si>
  <si>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</si>
  <si>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</si>
  <si>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</si>
  <si>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</si>
  <si>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</si>
  <si>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</si>
  <si>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</si>
  <si>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</si>
  <si>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</si>
  <si>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</si>
  <si>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</si>
  <si>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</si>
  <si>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</si>
  <si>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</si>
  <si>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</si>
  <si>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</si>
  <si>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</si>
  <si>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</si>
  <si>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</si>
  <si>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</si>
  <si>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</si>
  <si>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</si>
  <si>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</si>
  <si>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</si>
  <si>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</si>
  <si>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</si>
  <si>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</si>
  <si>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</si>
  <si>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</si>
  <si>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</si>
  <si>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</si>
  <si>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</si>
  <si>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</si>
  <si>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</si>
  <si>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</si>
  <si>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</si>
  <si>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</si>
  <si>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</si>
  <si>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</si>
  <si>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</si>
  <si>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</si>
  <si>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</si>
  <si>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</si>
  <si>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</si>
  <si>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</si>
  <si>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</si>
  <si>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</si>
  <si>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</si>
  <si>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</si>
  <si>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</si>
  <si>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</si>
  <si>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</si>
  <si>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</si>
  <si>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</si>
  <si>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</si>
  <si>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</si>
  <si>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</si>
  <si>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</si>
  <si>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</si>
  <si>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</si>
  <si>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</si>
  <si>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</si>
  <si>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</si>
  <si>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</si>
  <si>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</si>
  <si>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</si>
  <si>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</si>
  <si>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</si>
  <si>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</si>
  <si>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</si>
  <si>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</si>
  <si>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</si>
  <si>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</si>
  <si>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</si>
  <si>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</si>
  <si>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</si>
  <si>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</si>
  <si>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</si>
  <si>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</si>
  <si>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</si>
  <si>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</si>
  <si>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</si>
  <si>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</si>
  <si>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</si>
  <si>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</si>
  <si>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</si>
  <si>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</si>
  <si>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</si>
  <si>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</si>
  <si>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</si>
  <si>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</si>
  <si>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</si>
  <si>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</si>
  <si>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</si>
  <si>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</si>
  <si>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</si>
  <si>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</si>
  <si>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</si>
  <si>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</si>
  <si>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</si>
  <si>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</si>
  <si>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</si>
  <si>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</si>
  <si>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</si>
  <si>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</si>
  <si>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</si>
  <si>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</si>
  <si>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</si>
  <si>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</si>
  <si>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</si>
  <si>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</si>
  <si>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</si>
  <si>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</si>
  <si>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</si>
  <si>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</si>
  <si>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</si>
  <si>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</si>
  <si>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</si>
  <si>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</si>
  <si>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</si>
  <si>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</si>
  <si>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</si>
  <si>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</si>
  <si>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</si>
  <si>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</si>
  <si>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</si>
  <si>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</si>
  <si>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</si>
  <si>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</si>
  <si>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</si>
  <si>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</si>
  <si>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</si>
  <si>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</si>
  <si>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</si>
  <si>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</si>
  <si>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</si>
  <si>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</si>
  <si>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</si>
  <si>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</si>
  <si>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</si>
  <si>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</si>
  <si>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</si>
  <si>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</si>
  <si>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</si>
  <si>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</si>
  <si>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</si>
  <si>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</si>
  <si>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</si>
  <si>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</si>
  <si>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</si>
  <si>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</si>
  <si>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</si>
  <si>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</si>
  <si>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</si>
  <si>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</si>
  <si>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</si>
  <si>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</si>
  <si>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</si>
  <si>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</si>
  <si>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</si>
  <si>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</si>
  <si>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</si>
  <si>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</si>
  <si>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</si>
  <si>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</si>
  <si>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</si>
  <si>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</si>
  <si>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</si>
  <si>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</si>
  <si>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</si>
  <si>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</si>
  <si>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</si>
  <si>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</si>
  <si>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</si>
  <si>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</si>
  <si>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</si>
  <si>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</si>
  <si>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</si>
  <si>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</si>
  <si>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</si>
  <si>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</si>
  <si>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</si>
  <si>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</si>
  <si>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</si>
  <si>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</si>
  <si>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</si>
  <si>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</si>
  <si>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</si>
  <si>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</si>
  <si>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</si>
  <si>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</si>
  <si>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</si>
  <si>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</si>
  <si>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</si>
  <si>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</si>
  <si>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</si>
  <si>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</si>
  <si>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</si>
  <si>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</si>
  <si>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</si>
  <si>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</si>
  <si>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</si>
  <si>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</si>
  <si>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</si>
  <si>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</si>
  <si>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</si>
  <si>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</si>
  <si>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</si>
  <si>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</si>
  <si>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</si>
  <si>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</si>
  <si>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</si>
  <si>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</si>
  <si>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</si>
  <si>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</si>
  <si>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</si>
  <si>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</si>
  <si>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</si>
  <si>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</si>
  <si>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</si>
  <si>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</si>
  <si>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</si>
  <si>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</si>
  <si>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</si>
  <si>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</si>
  <si>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</si>
  <si>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</si>
  <si>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</si>
  <si>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</si>
  <si>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</si>
  <si>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</si>
  <si>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</si>
  <si>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</si>
  <si>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</si>
  <si>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</si>
  <si>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</si>
  <si>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</si>
  <si>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</si>
  <si>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</si>
  <si>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</si>
  <si>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</si>
  <si>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</si>
  <si>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</si>
  <si>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</si>
  <si>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</si>
  <si>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</si>
  <si>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</si>
  <si>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</si>
  <si>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</si>
  <si>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</si>
  <si>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</si>
  <si>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</si>
  <si>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</si>
  <si>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</si>
  <si>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</si>
  <si>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</si>
  <si>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</si>
  <si>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</si>
  <si>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</si>
  <si>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</si>
  <si>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</si>
  <si>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</si>
  <si>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</si>
  <si>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</si>
  <si>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</si>
  <si>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</si>
  <si>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</si>
  <si>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</si>
  <si>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</si>
  <si>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</si>
  <si>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</si>
  <si>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</si>
  <si>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</si>
  <si>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</si>
  <si>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</si>
  <si>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</si>
  <si>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</si>
  <si>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</si>
  <si>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</si>
  <si>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</si>
  <si>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</si>
  <si>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</si>
  <si>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</si>
  <si>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</si>
  <si>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</si>
  <si>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</si>
  <si>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</si>
  <si>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</si>
  <si>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</si>
  <si>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</si>
  <si>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</si>
  <si>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</si>
  <si>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</si>
  <si>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</si>
  <si>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</si>
  <si>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</si>
  <si>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</si>
  <si>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</si>
  <si>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</si>
  <si>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</si>
  <si>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</si>
  <si>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</si>
  <si>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</si>
  <si>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</si>
  <si>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</si>
  <si>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</si>
  <si>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</si>
  <si>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</si>
  <si>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</si>
  <si>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</si>
  <si>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</si>
  <si>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</si>
  <si>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</si>
  <si>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</si>
  <si>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</si>
  <si>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</si>
  <si>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</si>
  <si>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</si>
  <si>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</si>
  <si>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</si>
  <si>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</si>
  <si>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</si>
  <si>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</si>
  <si>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</si>
  <si>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</si>
  <si>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</si>
  <si>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</si>
  <si>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</si>
  <si>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</si>
  <si>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</si>
  <si>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</si>
  <si>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</si>
  <si>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</si>
  <si>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</si>
  <si>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</si>
  <si>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</si>
  <si>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</si>
  <si>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</si>
  <si>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</si>
  <si>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</si>
  <si>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</si>
  <si>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</si>
  <si>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</si>
  <si>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</si>
  <si>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</si>
  <si>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</si>
  <si>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</si>
  <si>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</si>
  <si>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</si>
  <si>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</si>
  <si>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</si>
  <si>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</si>
  <si>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</si>
  <si>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</si>
  <si>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</si>
  <si>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</si>
  <si>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</si>
  <si>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</si>
  <si>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</si>
  <si>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</si>
  <si>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</si>
  <si>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</si>
  <si>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</si>
  <si>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</si>
  <si>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</si>
  <si>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</si>
  <si>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</si>
  <si>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</si>
  <si>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</si>
  <si>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</si>
  <si>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</si>
  <si>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</si>
  <si>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</si>
  <si>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</si>
  <si>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</si>
  <si>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</si>
  <si>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</si>
  <si>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</si>
  <si>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</si>
  <si>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</si>
  <si>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</si>
  <si>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</si>
  <si>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</si>
  <si>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</si>
  <si>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</si>
  <si>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</si>
  <si>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</si>
  <si>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</si>
  <si>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</si>
  <si>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</si>
  <si>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</si>
  <si>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</si>
  <si>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</si>
  <si>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</si>
  <si>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</si>
  <si>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</si>
  <si>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</si>
  <si>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</si>
  <si>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</si>
  <si>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</si>
  <si>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</si>
  <si>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</si>
  <si>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</si>
  <si>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</si>
  <si>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</si>
  <si>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</si>
  <si>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</si>
  <si>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</si>
  <si>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</si>
  <si>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</si>
  <si>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</si>
  <si>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</si>
  <si>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</si>
  <si>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</si>
  <si>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</si>
  <si>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</si>
  <si>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</si>
  <si>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</si>
  <si>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</si>
  <si>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</si>
  <si>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ELIANA MILENA SANABRIA GOMEZ</t>
  </si>
  <si>
    <t>YIVY KATHERINE GOMEZ PARDO</t>
  </si>
  <si>
    <t>YENIFFER LATORRE CASAS</t>
  </si>
  <si>
    <t>d)	En lace de pagos (si aplica): Respecto de este perfil, nos permitimos reiterar que la Agencia Nacional de Defensa Jurídica del Estado, mediante el “instructivo del módulo de relación de pagos del sistema único de gestión e información de la actividad litigiosa del estado e-KOGUI” expedido en el mes de mayo de 2019, donde definió y precisó el alcance de las funciones que debe desempeñar el enlace de Pagos de las entidades y organismos estatales.
Bajo ese entendido, es importante precisar que tal rol debe ser desempeñado por un servidor público de la entidad por delegación expresa efectuada del Jefe Financiero, cuya función principal es, tal y como lo define su nombre, enlazar en el Sistema e-kogui los pagos de sentencias y conciliaciones realizados en el marco de un proceso judicial, arbitral o conciliación extrajudicial, gestionados a través del Sistema Integrado de Información Financiera SIIF.
Adicionalmente, el numeral 3 del instructivo hace referencia al anterior procedimiento, y estipula que el modulo de relación de pagos de sentencias y conciliaciones deberá ser alimentado por las entidades que se financien con recursos de Presupuesto General de la Nación.
Así pues, el módulo de relación de pagos es una estructura lógica y parametrizada, en la que se puede efectuar la relación entre registros presupuestales, a partir de información suministrada por el Ministerio de Hacienda y Crédito Público, y los procesos judiciales, conciliaciones extrajudiciales o laudos arbitrales a cargo de aquellas entidades que gestionan sus pagos a través del Sistema Integrado de Información Financiera – SIIF.
De acuerdo con lo anteriormente mencionado, la implementación del rol “Enlace de pagos” no tiene ninguna funcionalidad en la entidad si se tiene en cuenta que Teveandina Ltda., es una empresa industrial y comercial del Estado que no recibe recursos del Presupuesto General de la Nación, situación que no la obliga a hacer uso del Sistema Integrado de Información Financiera y por lo tanto no es necesario encargar algún funcionario de este rol.</t>
  </si>
  <si>
    <t>Durante el segundo semestre de 2022, la entidad no recibió notificación de procesos arbitrales, ni tampoco hubo alguna instauración de dicha naturaleza.</t>
  </si>
  <si>
    <t>Durante el segundo semestre de 2022 no se surtieron procesos prejudiciales</t>
  </si>
  <si>
    <t>Teveandina Ltda., es una empresa industrial y comercial del Estado que no recibe recursos del Presupuesto General de la Nación, situación que no la obliga a hacer uso del Sistema Integrado de Información Financiera y por lo tanto no es necesario encargar algún funcionario de este rol.</t>
  </si>
  <si>
    <t>CHRISTIAN FLORESMIRO ZARTA VERGARA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</si>
</sst>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D9" sqref="D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44998</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44574</v>
      </c>
      <c r="E12" s="68" t="s">
        <v>610</v>
      </c>
      <c r="F12" s="69">
        <v>44813</v>
      </c>
      <c r="G12" s="70" t="str">
        <f t="shared" ref="G12:G15" si="0">+IF(C12="Si",IF(F12&lt;$G$10,"DESACTUALIZADO",""),"")</f>
        <v/>
      </c>
      <c r="H12" s="36">
        <f t="shared" ref="H12:H17" si="1">+IF(C12="N/A",1,0)</f>
        <v>0</v>
      </c>
      <c r="I12" s="36">
        <f t="shared" ref="I12:I17" si="2">+IF(C12="Si",1,0)</f>
        <v>1</v>
      </c>
      <c r="J12" s="36">
        <f t="shared" ref="J12:J17" si="3">+IF(C12="No",1,0)</f>
        <v>0</v>
      </c>
    </row>
    <row r="13" spans="2:20" x14ac:dyDescent="0.25">
      <c r="B13" s="19" t="s">
        <v>1</v>
      </c>
      <c r="C13" s="68" t="s">
        <v>12</v>
      </c>
      <c r="D13" s="69">
        <v>44775</v>
      </c>
      <c r="E13" s="68" t="s">
        <v>611</v>
      </c>
      <c r="F13" s="69">
        <v>44813</v>
      </c>
      <c r="G13" s="70" t="str">
        <f t="shared" si="0"/>
        <v/>
      </c>
      <c r="H13" s="36">
        <f t="shared" si="1"/>
        <v>0</v>
      </c>
      <c r="I13" s="36">
        <f t="shared" si="2"/>
        <v>1</v>
      </c>
      <c r="J13" s="36">
        <f t="shared" si="3"/>
        <v>0</v>
      </c>
    </row>
    <row r="14" spans="2:20" x14ac:dyDescent="0.25">
      <c r="B14" s="19" t="s">
        <v>2</v>
      </c>
      <c r="C14" s="68" t="s">
        <v>14</v>
      </c>
      <c r="D14" s="69"/>
      <c r="E14" s="68"/>
      <c r="F14" s="69"/>
      <c r="G14" s="70" t="str">
        <f t="shared" si="0"/>
        <v/>
      </c>
      <c r="H14" s="36">
        <f t="shared" si="1"/>
        <v>1</v>
      </c>
      <c r="I14" s="36">
        <f t="shared" si="2"/>
        <v>0</v>
      </c>
      <c r="J14" s="36">
        <f t="shared" si="3"/>
        <v>0</v>
      </c>
      <c r="T14" s="41">
        <v>43545</v>
      </c>
    </row>
    <row r="15" spans="2:20" x14ac:dyDescent="0.25">
      <c r="B15" s="19" t="s">
        <v>3</v>
      </c>
      <c r="C15" s="68" t="s">
        <v>12</v>
      </c>
      <c r="D15" s="69">
        <v>43675</v>
      </c>
      <c r="E15" s="68" t="s">
        <v>612</v>
      </c>
      <c r="F15" s="69">
        <v>44813</v>
      </c>
      <c r="G15" s="70" t="str">
        <f t="shared" si="0"/>
        <v/>
      </c>
      <c r="H15" s="36">
        <f t="shared" si="1"/>
        <v>0</v>
      </c>
      <c r="I15" s="36">
        <f t="shared" si="2"/>
        <v>1</v>
      </c>
      <c r="J15" s="36">
        <f t="shared" si="3"/>
        <v>0</v>
      </c>
    </row>
    <row r="16" spans="2:20" x14ac:dyDescent="0.25">
      <c r="B16" s="19" t="s">
        <v>4</v>
      </c>
      <c r="C16" s="68" t="s">
        <v>12</v>
      </c>
      <c r="D16" s="69">
        <v>44775</v>
      </c>
      <c r="E16" s="68" t="s">
        <v>611</v>
      </c>
      <c r="F16" s="69">
        <v>44813</v>
      </c>
      <c r="G16" s="70" t="str">
        <f t="shared" ref="G16:G17" si="4">+IF(C16="Si",IF(F16&lt;$G$10,"DESACTUALIZADO",""),"")</f>
        <v/>
      </c>
      <c r="H16" s="36">
        <f t="shared" si="1"/>
        <v>0</v>
      </c>
      <c r="I16" s="36">
        <f t="shared" si="2"/>
        <v>1</v>
      </c>
      <c r="J16" s="36">
        <f t="shared" si="3"/>
        <v>0</v>
      </c>
    </row>
    <row r="17" spans="2:10" x14ac:dyDescent="0.25">
      <c r="B17" s="19" t="s">
        <v>5</v>
      </c>
      <c r="C17" s="68" t="s">
        <v>12</v>
      </c>
      <c r="D17" s="69">
        <v>44775</v>
      </c>
      <c r="E17" s="68" t="s">
        <v>611</v>
      </c>
      <c r="F17" s="69">
        <v>44813</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t="s">
        <v>613</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36" priority="20" operator="containsText" text="N/A">
      <formula>NOT(ISERROR(SEARCH("N/A",C12)))</formula>
    </cfRule>
  </conditionalFormatting>
  <conditionalFormatting sqref="C19">
    <cfRule type="containsBlanks" dxfId="35" priority="21">
      <formula>LEN(TRIM(C19))=0</formula>
    </cfRule>
  </conditionalFormatting>
  <conditionalFormatting sqref="C12:F17">
    <cfRule type="containsBlanks" dxfId="34" priority="22">
      <formula>LEN(TRIM(C12))=0</formula>
    </cfRule>
  </conditionalFormatting>
  <conditionalFormatting sqref="D9">
    <cfRule type="containsBlanks" dxfId="33" priority="27">
      <formula>LEN(TRIM(D9))=0</formula>
    </cfRule>
  </conditionalFormatting>
  <conditionalFormatting sqref="D12:F12 D13:D17">
    <cfRule type="expression" dxfId="32" priority="16">
      <formula>OR($C$12="No",$C$12="N/A")</formula>
    </cfRule>
  </conditionalFormatting>
  <conditionalFormatting sqref="D13:F13">
    <cfRule type="expression" dxfId="31" priority="13">
      <formula>OR($C$13="No",$C$13="N/A")</formula>
    </cfRule>
  </conditionalFormatting>
  <conditionalFormatting sqref="D14:F14">
    <cfRule type="expression" dxfId="30" priority="15">
      <formula>OR($C$14="No",$C$14="N/A")</formula>
    </cfRule>
  </conditionalFormatting>
  <conditionalFormatting sqref="D15:F15">
    <cfRule type="expression" dxfId="29" priority="11">
      <formula>OR($C$15="No",$C$15="N/A")</formula>
    </cfRule>
  </conditionalFormatting>
  <conditionalFormatting sqref="D16:F16">
    <cfRule type="expression" dxfId="28" priority="10">
      <formula>OR($C$16="No",$C$16="N/A")</formula>
    </cfRule>
  </conditionalFormatting>
  <conditionalFormatting sqref="D17:F17">
    <cfRule type="expression" dxfId="27" priority="9">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G20" sqref="G20"/>
    </sheetView>
  </sheetViews>
  <sheetFormatPr baseColWidth="10" defaultColWidth="11.42578125"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7</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44998</v>
      </c>
      <c r="E7" s="24"/>
      <c r="F7" s="91" t="str">
        <f>"Seleccione una muestra de "&amp;V3&amp;" abogados activos y complete la siguiente tabla"</f>
        <v>Seleccione una muestra de 7 abogados activos y complete la siguiente tabla</v>
      </c>
      <c r="G7" s="92"/>
      <c r="H7" s="27"/>
    </row>
    <row r="8" spans="2:22" x14ac:dyDescent="0.25">
      <c r="B8" s="13"/>
      <c r="F8" s="93"/>
      <c r="G8" s="94"/>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7</v>
      </c>
      <c r="H10" s="14"/>
    </row>
    <row r="11" spans="2:22" x14ac:dyDescent="0.25">
      <c r="B11" s="13"/>
      <c r="C11" s="18" t="s">
        <v>148</v>
      </c>
      <c r="D11" s="68">
        <v>6</v>
      </c>
      <c r="E11"/>
      <c r="F11" s="18" t="s">
        <v>91</v>
      </c>
      <c r="G11" s="68">
        <v>7</v>
      </c>
      <c r="H11" s="14"/>
    </row>
    <row r="12" spans="2:22" x14ac:dyDescent="0.25">
      <c r="B12" s="13"/>
      <c r="C12" s="18" t="s">
        <v>22</v>
      </c>
      <c r="D12" s="68">
        <v>7</v>
      </c>
      <c r="E12"/>
      <c r="F12" s="18" t="s">
        <v>92</v>
      </c>
      <c r="G12" s="68">
        <v>7</v>
      </c>
      <c r="H12" s="14"/>
    </row>
    <row r="13" spans="2:22" x14ac:dyDescent="0.25">
      <c r="B13" s="13"/>
      <c r="C13" s="18" t="s">
        <v>26</v>
      </c>
      <c r="D13" s="68">
        <v>6</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1</v>
      </c>
      <c r="E17"/>
      <c r="F17" s="18" t="s">
        <v>105</v>
      </c>
      <c r="G17" s="68">
        <v>7</v>
      </c>
      <c r="H17" s="14"/>
    </row>
    <row r="18" spans="2:8" x14ac:dyDescent="0.25">
      <c r="B18" s="13"/>
      <c r="C18" s="18" t="s">
        <v>164</v>
      </c>
      <c r="D18" s="68">
        <v>0</v>
      </c>
      <c r="E18"/>
      <c r="F18" s="37" t="s">
        <v>76</v>
      </c>
      <c r="G18" s="68">
        <v>1</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95" t="s">
        <v>14</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xWindow="564" yWindow="358"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70" zoomScaleNormal="70" workbookViewId="0">
      <selection activeCell="H13" sqref="H13"/>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1</v>
      </c>
    </row>
    <row r="4" spans="2:23" x14ac:dyDescent="0.25">
      <c r="B4" s="13"/>
      <c r="I4" s="14"/>
    </row>
    <row r="5" spans="2:23" ht="9" customHeight="1" x14ac:dyDescent="0.25">
      <c r="B5" s="13"/>
      <c r="I5" s="14"/>
    </row>
    <row r="6" spans="2:23" ht="19.5" customHeight="1" x14ac:dyDescent="0.25">
      <c r="B6" s="13"/>
      <c r="C6" s="108" t="s">
        <v>65</v>
      </c>
      <c r="D6" s="108"/>
      <c r="E6" s="108"/>
      <c r="F6" s="108"/>
      <c r="G6" s="108"/>
      <c r="H6" s="108"/>
      <c r="I6" s="27"/>
    </row>
    <row r="7" spans="2:23" x14ac:dyDescent="0.25">
      <c r="B7" s="13"/>
      <c r="E7" s="71" t="s">
        <v>142</v>
      </c>
      <c r="I7" s="14"/>
      <c r="U7" s="1" t="s">
        <v>13</v>
      </c>
    </row>
    <row r="8" spans="2:23" x14ac:dyDescent="0.25">
      <c r="B8" s="13"/>
      <c r="C8" s="21" t="s">
        <v>106</v>
      </c>
      <c r="D8" s="69">
        <v>44998</v>
      </c>
      <c r="E8"/>
      <c r="F8" s="31" t="s">
        <v>101</v>
      </c>
      <c r="G8" s="76" t="s">
        <v>18</v>
      </c>
      <c r="I8" s="14"/>
      <c r="U8" s="1" t="s">
        <v>14</v>
      </c>
    </row>
    <row r="9" spans="2:23" x14ac:dyDescent="0.25">
      <c r="B9" s="13"/>
      <c r="E9"/>
      <c r="F9" s="18" t="s">
        <v>151</v>
      </c>
      <c r="G9" s="68">
        <v>0</v>
      </c>
      <c r="I9" s="14"/>
    </row>
    <row r="10" spans="2:23" x14ac:dyDescent="0.25">
      <c r="B10" s="13"/>
      <c r="C10" s="21" t="s">
        <v>166</v>
      </c>
      <c r="D10" s="21" t="s">
        <v>23</v>
      </c>
      <c r="E10"/>
      <c r="F10" s="18" t="s">
        <v>57</v>
      </c>
      <c r="G10" s="68">
        <v>0</v>
      </c>
      <c r="I10" s="14"/>
    </row>
    <row r="11" spans="2:23" x14ac:dyDescent="0.25">
      <c r="B11" s="13"/>
      <c r="C11" s="18" t="s">
        <v>149</v>
      </c>
      <c r="D11" s="68">
        <v>10</v>
      </c>
      <c r="E11"/>
      <c r="F11" s="18" t="s">
        <v>78</v>
      </c>
      <c r="G11" s="68">
        <v>0</v>
      </c>
      <c r="I11" s="14"/>
    </row>
    <row r="12" spans="2:23" x14ac:dyDescent="0.25">
      <c r="B12" s="13"/>
      <c r="C12" s="18" t="s">
        <v>28</v>
      </c>
      <c r="D12" s="68">
        <v>10</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6</v>
      </c>
      <c r="I15" s="14"/>
    </row>
    <row r="16" spans="2:23" x14ac:dyDescent="0.25">
      <c r="B16" s="13"/>
      <c r="C16" s="18" t="s">
        <v>168</v>
      </c>
      <c r="D16" s="68">
        <v>1</v>
      </c>
      <c r="E16"/>
      <c r="F16" s="18" t="s">
        <v>174</v>
      </c>
      <c r="G16" s="68">
        <v>0</v>
      </c>
      <c r="I16" s="14"/>
    </row>
    <row r="17" spans="2:9" x14ac:dyDescent="0.25">
      <c r="B17" s="13"/>
      <c r="C17" s="18" t="s">
        <v>169</v>
      </c>
      <c r="D17" s="68">
        <v>1</v>
      </c>
      <c r="E17"/>
      <c r="F17" s="18" t="s">
        <v>175</v>
      </c>
      <c r="G17" s="68">
        <v>5</v>
      </c>
      <c r="I17" s="14"/>
    </row>
    <row r="18" spans="2:9" x14ac:dyDescent="0.25">
      <c r="B18" s="13"/>
      <c r="C18" s="32" t="s">
        <v>147</v>
      </c>
      <c r="E18"/>
      <c r="F18" s="18" t="s">
        <v>152</v>
      </c>
      <c r="G18" s="68">
        <v>5</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1</v>
      </c>
      <c r="E21"/>
      <c r="F21" s="18" t="s">
        <v>60</v>
      </c>
      <c r="G21" s="68">
        <v>1</v>
      </c>
      <c r="H21" s="68">
        <v>1</v>
      </c>
      <c r="I21" s="14"/>
    </row>
    <row r="22" spans="2:9" ht="15" customHeight="1" x14ac:dyDescent="0.25">
      <c r="B22" s="13"/>
      <c r="C22" s="51" t="s">
        <v>150</v>
      </c>
      <c r="D22" s="68">
        <v>14</v>
      </c>
      <c r="E22"/>
      <c r="F22" s="18" t="s">
        <v>61</v>
      </c>
      <c r="G22" s="68">
        <v>2</v>
      </c>
      <c r="H22" s="68">
        <v>0</v>
      </c>
      <c r="I22" s="14"/>
    </row>
    <row r="23" spans="2:9" x14ac:dyDescent="0.25">
      <c r="B23" s="13"/>
      <c r="C23" s="77" t="s">
        <v>609</v>
      </c>
      <c r="D23" s="57"/>
      <c r="E23"/>
      <c r="F23" s="18" t="s">
        <v>62</v>
      </c>
      <c r="G23" s="68">
        <v>2</v>
      </c>
      <c r="H23" s="68">
        <v>0</v>
      </c>
      <c r="I23" s="14"/>
    </row>
    <row r="24" spans="2:9" x14ac:dyDescent="0.25">
      <c r="B24" s="13"/>
      <c r="E24"/>
      <c r="F24" s="18" t="s">
        <v>63</v>
      </c>
      <c r="G24" s="68">
        <v>0</v>
      </c>
      <c r="H24" s="68">
        <v>0</v>
      </c>
      <c r="I24" s="14"/>
    </row>
    <row r="25" spans="2:9" ht="30" customHeight="1" x14ac:dyDescent="0.25">
      <c r="B25" s="13"/>
      <c r="C25" s="59" t="str">
        <f>"Seleccione "&amp;W3&amp;" procesos teminados en el  segundose semestre de 2022 y llene la siguiente tabla:"</f>
        <v>Seleccione 1 procesos teminados en el  segundose semestre de 2022 y llene la siguiente tabla:</v>
      </c>
      <c r="D25" s="54"/>
      <c r="E25"/>
      <c r="F25" s="109" t="s">
        <v>172</v>
      </c>
      <c r="G25" s="109"/>
      <c r="H25" s="109"/>
      <c r="I25" s="14"/>
    </row>
    <row r="26" spans="2:9" ht="15.75" thickBot="1" x14ac:dyDescent="0.3">
      <c r="B26" s="13"/>
      <c r="C26" s="55"/>
      <c r="D26" s="56"/>
      <c r="E26"/>
      <c r="F26" s="52"/>
      <c r="I26" s="14"/>
    </row>
    <row r="27" spans="2:9" x14ac:dyDescent="0.25">
      <c r="B27" s="13"/>
      <c r="C27" s="42" t="s">
        <v>88</v>
      </c>
      <c r="D27" s="42" t="s">
        <v>23</v>
      </c>
      <c r="E27"/>
      <c r="F27" s="104" t="s">
        <v>87</v>
      </c>
      <c r="G27" s="105"/>
      <c r="H27" s="106"/>
      <c r="I27" s="14"/>
    </row>
    <row r="28" spans="2:9" x14ac:dyDescent="0.25">
      <c r="B28" s="13"/>
      <c r="C28" s="18" t="s">
        <v>80</v>
      </c>
      <c r="D28" s="68">
        <v>1</v>
      </c>
      <c r="E28"/>
      <c r="F28" s="107" t="s">
        <v>14</v>
      </c>
      <c r="G28" s="107"/>
      <c r="H28" s="107"/>
      <c r="I28" s="14"/>
    </row>
    <row r="29" spans="2:9" x14ac:dyDescent="0.25">
      <c r="B29" s="13"/>
      <c r="C29" s="18" t="s">
        <v>81</v>
      </c>
      <c r="D29" s="68">
        <v>1</v>
      </c>
      <c r="E29"/>
      <c r="F29" s="107"/>
      <c r="G29" s="107"/>
      <c r="H29" s="107"/>
      <c r="I29" s="14"/>
    </row>
    <row r="30" spans="2:9" x14ac:dyDescent="0.25">
      <c r="B30" s="13"/>
      <c r="C30" s="18" t="s">
        <v>82</v>
      </c>
      <c r="D30" s="68">
        <v>0</v>
      </c>
      <c r="E30"/>
      <c r="F30" s="107"/>
      <c r="G30" s="107"/>
      <c r="H30" s="107"/>
      <c r="I30" s="14"/>
    </row>
    <row r="31" spans="2:9" x14ac:dyDescent="0.25">
      <c r="B31" s="13"/>
      <c r="C31" s="18" t="s">
        <v>83</v>
      </c>
      <c r="D31" s="68">
        <v>0</v>
      </c>
      <c r="E31"/>
      <c r="F31" s="107"/>
      <c r="G31" s="107"/>
      <c r="H31" s="107"/>
      <c r="I31" s="14"/>
    </row>
    <row r="32" spans="2:9" x14ac:dyDescent="0.25">
      <c r="B32" s="13"/>
      <c r="C32" s="18" t="s">
        <v>84</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6" workbookViewId="0">
      <selection activeCell="F17" sqref="F17:G22"/>
    </sheetView>
  </sheetViews>
  <sheetFormatPr baseColWidth="10" defaultColWidth="11.42578125"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108" t="s">
        <v>145</v>
      </c>
      <c r="D7" s="108"/>
      <c r="E7" s="108"/>
      <c r="F7" s="108"/>
      <c r="G7" s="108"/>
      <c r="H7" s="27"/>
    </row>
    <row r="8" spans="2:22" x14ac:dyDescent="0.25">
      <c r="B8" s="13"/>
      <c r="E8" s="74" t="s">
        <v>142</v>
      </c>
      <c r="H8" s="14"/>
      <c r="T8" s="1" t="s">
        <v>13</v>
      </c>
    </row>
    <row r="9" spans="2:22" ht="15" customHeight="1" x14ac:dyDescent="0.25">
      <c r="B9" s="13"/>
      <c r="C9" s="21" t="s">
        <v>177</v>
      </c>
      <c r="D9" s="21" t="s">
        <v>23</v>
      </c>
      <c r="E9"/>
      <c r="F9" s="91" t="str">
        <f>"Seleccione una muestra de "&amp;V3&amp;" prejudiciales activos registrados antes de 1 de julio de 2022 y complete la siguiente tabla"</f>
        <v>Seleccione una muestra de 0 prejudiciales activos registrados antes de 1 de julio de 2022 y complete la siguiente tabla</v>
      </c>
      <c r="G9" s="92"/>
      <c r="H9" s="14"/>
      <c r="T9" s="1" t="s">
        <v>14</v>
      </c>
    </row>
    <row r="10" spans="2:22" x14ac:dyDescent="0.25">
      <c r="B10" s="13"/>
      <c r="C10" s="18" t="s">
        <v>153</v>
      </c>
      <c r="D10" s="68">
        <v>0</v>
      </c>
      <c r="E10"/>
      <c r="F10" s="93"/>
      <c r="G10" s="94"/>
      <c r="H10" s="14"/>
    </row>
    <row r="11" spans="2:22" x14ac:dyDescent="0.25">
      <c r="B11" s="13"/>
      <c r="C11" s="18" t="s">
        <v>52</v>
      </c>
      <c r="D11" s="68">
        <v>0</v>
      </c>
      <c r="E11"/>
      <c r="F11" s="22" t="s">
        <v>31</v>
      </c>
      <c r="G11" s="22" t="s">
        <v>54</v>
      </c>
      <c r="H11" s="14"/>
    </row>
    <row r="12" spans="2:22" x14ac:dyDescent="0.25">
      <c r="B12" s="13"/>
      <c r="C12" s="18" t="s">
        <v>178</v>
      </c>
      <c r="D12" s="68">
        <v>0</v>
      </c>
      <c r="E12"/>
      <c r="F12" s="30" t="s">
        <v>55</v>
      </c>
      <c r="G12" s="68">
        <v>0</v>
      </c>
      <c r="H12" s="14"/>
    </row>
    <row r="13" spans="2:22" x14ac:dyDescent="0.25">
      <c r="B13" s="13"/>
      <c r="C13" s="18" t="s">
        <v>182</v>
      </c>
      <c r="D13" s="68">
        <v>0</v>
      </c>
      <c r="E13"/>
      <c r="F13" s="18" t="s">
        <v>146</v>
      </c>
      <c r="G13" s="68">
        <v>0</v>
      </c>
      <c r="H13" s="14"/>
    </row>
    <row r="14" spans="2:22" x14ac:dyDescent="0.25">
      <c r="B14" s="13"/>
      <c r="C14" s="18" t="s">
        <v>179</v>
      </c>
      <c r="D14" s="68">
        <v>0</v>
      </c>
      <c r="E14"/>
      <c r="F14"/>
      <c r="G14"/>
      <c r="H14" s="14"/>
    </row>
    <row r="15" spans="2:22" x14ac:dyDescent="0.25">
      <c r="B15" s="13"/>
      <c r="E15"/>
      <c r="F15"/>
      <c r="G15"/>
      <c r="H15" s="14"/>
    </row>
    <row r="16" spans="2:22" x14ac:dyDescent="0.25">
      <c r="B16" s="13"/>
      <c r="C16" s="21" t="s">
        <v>183</v>
      </c>
      <c r="D16" s="21" t="s">
        <v>23</v>
      </c>
      <c r="E16"/>
      <c r="F16" s="110" t="s">
        <v>87</v>
      </c>
      <c r="G16" s="110"/>
      <c r="H16" s="14"/>
    </row>
    <row r="17" spans="2:8" x14ac:dyDescent="0.25">
      <c r="B17" s="13"/>
      <c r="C17" s="18" t="s">
        <v>180</v>
      </c>
      <c r="D17" s="68">
        <v>0</v>
      </c>
      <c r="E17"/>
      <c r="F17" s="107" t="s">
        <v>615</v>
      </c>
      <c r="G17" s="107"/>
      <c r="H17" s="14"/>
    </row>
    <row r="18" spans="2:8" x14ac:dyDescent="0.25">
      <c r="B18" s="13"/>
      <c r="C18" s="18" t="s">
        <v>181</v>
      </c>
      <c r="D18" s="68">
        <v>0</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abSelected="1" workbookViewId="0">
      <selection activeCell="G11" sqref="G11"/>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95" t="s">
        <v>614</v>
      </c>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G13" sqref="G13"/>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8</v>
      </c>
      <c r="D6" s="108"/>
      <c r="E6" s="24"/>
      <c r="F6"/>
      <c r="G6"/>
      <c r="H6" s="27"/>
      <c r="T6" s="1" t="s">
        <v>12</v>
      </c>
    </row>
    <row r="7" spans="2:22" x14ac:dyDescent="0.25">
      <c r="B7" s="13"/>
      <c r="C7" s="1" t="s">
        <v>142</v>
      </c>
      <c r="F7" s="50" t="s">
        <v>89</v>
      </c>
      <c r="G7"/>
      <c r="H7" s="14"/>
      <c r="T7" s="1" t="s">
        <v>13</v>
      </c>
    </row>
    <row r="8" spans="2:22" x14ac:dyDescent="0.25">
      <c r="B8" s="13"/>
      <c r="C8" s="21" t="s">
        <v>30</v>
      </c>
      <c r="D8" s="21" t="s">
        <v>23</v>
      </c>
      <c r="E8"/>
      <c r="F8" s="95" t="s">
        <v>616</v>
      </c>
      <c r="G8" s="97"/>
      <c r="H8" s="14"/>
      <c r="T8" s="1" t="s">
        <v>14</v>
      </c>
    </row>
    <row r="9" spans="2:22" x14ac:dyDescent="0.25">
      <c r="B9" s="13"/>
      <c r="C9" s="18" t="s">
        <v>71</v>
      </c>
      <c r="D9" s="68" t="s">
        <v>13</v>
      </c>
      <c r="E9"/>
      <c r="F9" s="98"/>
      <c r="G9" s="100"/>
      <c r="H9" s="14"/>
    </row>
    <row r="10" spans="2:22" x14ac:dyDescent="0.25">
      <c r="B10" s="13"/>
      <c r="C10" s="18" t="s">
        <v>186</v>
      </c>
      <c r="D10" s="68" t="s">
        <v>13</v>
      </c>
      <c r="E10"/>
      <c r="F10" s="101"/>
      <c r="G10" s="103"/>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zoomScale="85" zoomScaleNormal="85" workbookViewId="0">
      <selection activeCell="K12" sqref="K12"/>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7" t="s">
        <v>10</v>
      </c>
      <c r="C2" s="117"/>
      <c r="D2" s="117"/>
      <c r="E2" s="117"/>
      <c r="F2" s="117"/>
      <c r="G2" s="117"/>
      <c r="H2" s="39"/>
      <c r="I2" s="39"/>
      <c r="J2" s="39"/>
      <c r="K2" s="39"/>
      <c r="L2" s="39"/>
      <c r="M2" s="40"/>
    </row>
    <row r="3" spans="2:13" ht="18.75" x14ac:dyDescent="0.3">
      <c r="B3" s="117" t="s">
        <v>11</v>
      </c>
      <c r="C3" s="117"/>
      <c r="D3" s="117"/>
      <c r="E3" s="117"/>
      <c r="F3" s="117"/>
      <c r="G3" s="117"/>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1" t="s">
        <v>368</v>
      </c>
      <c r="D5" s="112"/>
      <c r="E5" s="112"/>
      <c r="F5" s="112"/>
      <c r="G5" s="113"/>
    </row>
    <row r="6" spans="2:13" ht="15.75" thickBot="1" x14ac:dyDescent="0.3">
      <c r="B6" t="s">
        <v>159</v>
      </c>
      <c r="C6" s="114" t="s">
        <v>617</v>
      </c>
      <c r="D6" s="115"/>
      <c r="E6" s="115"/>
      <c r="F6" s="115"/>
      <c r="G6" s="116"/>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0</v>
      </c>
    </row>
    <row r="10" spans="2:13" x14ac:dyDescent="0.25">
      <c r="B10" s="37" t="s">
        <v>38</v>
      </c>
      <c r="C10" s="72">
        <f>+ABOGADOS!$D$12+SUM(USUARIOS!I12:I17)</f>
        <v>12</v>
      </c>
      <c r="E10" s="37" t="s">
        <v>43</v>
      </c>
      <c r="F10" s="73" t="str">
        <f>IFERROR(PREJUDICIALES!$D$11/PREJUDICIALES!$D$10,"")</f>
        <v/>
      </c>
    </row>
    <row r="11" spans="2:13" x14ac:dyDescent="0.25">
      <c r="B11" s="37" t="s">
        <v>9</v>
      </c>
      <c r="C11" s="72" t="s">
        <v>103</v>
      </c>
      <c r="E11" s="37" t="s">
        <v>46</v>
      </c>
      <c r="F11" s="73" t="str">
        <f>IFERROR(PREJUDICIALES!$G$13/PREJUDICIALES!$V$3,"")</f>
        <v/>
      </c>
    </row>
    <row r="12" spans="2:13" x14ac:dyDescent="0.25">
      <c r="B12" s="37" t="s">
        <v>39</v>
      </c>
      <c r="C12" s="73">
        <f>IFERROR((ABOGADOS!$G$17+ABOGADOS!$G$18+ABOGADOS!$G$19*0.5)/ABOGADOS!D12,"")</f>
        <v>1.1428571428571428</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10</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1.4285714285714286</v>
      </c>
      <c r="E18" s="37" t="s">
        <v>161</v>
      </c>
      <c r="F18" s="72" t="str">
        <f>+IF(PAGOS!D10="No","No","Si")</f>
        <v>No</v>
      </c>
    </row>
    <row r="19" spans="2:6" x14ac:dyDescent="0.25">
      <c r="B19" s="37" t="s">
        <v>187</v>
      </c>
      <c r="C19" s="73">
        <f>IFERROR(1-(JUDICIALES!$H$22+JUDICIALES!$H$23+JUDICIALES!$H$24)/(JUDICIALES!$G$22+JUDICIALES!$G$23+JUDICIALES!$G$24),"")</f>
        <v>1</v>
      </c>
      <c r="E19" s="37" t="s">
        <v>157</v>
      </c>
      <c r="F19" s="72" t="str">
        <f>+IF(PAGOS!D9="No","No aplica","Si")</f>
        <v>No aplica</v>
      </c>
    </row>
    <row r="21" spans="2:6" ht="15.75" thickBot="1" x14ac:dyDescent="0.3"/>
    <row r="22" spans="2:6" x14ac:dyDescent="0.25">
      <c r="B22" s="2" t="s">
        <v>89</v>
      </c>
      <c r="C22" s="3"/>
      <c r="D22" s="3"/>
      <c r="E22" s="3"/>
      <c r="F22" s="4"/>
    </row>
    <row r="23" spans="2:6" x14ac:dyDescent="0.25">
      <c r="B23" s="95" t="s">
        <v>14</v>
      </c>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CANAL REGIONAL DE TELEVISION TEVEANDINA LTDA</v>
      </c>
      <c r="B3" s="60" t="str">
        <f>'Resumen General'!C6</f>
        <v>CHRISTIAN FLORESMIRO ZARTA VERGARA</v>
      </c>
      <c r="C3" s="60">
        <f>+ABOGADOS!D11</f>
        <v>6</v>
      </c>
      <c r="D3" s="60">
        <f>+ABOGADOS!D12</f>
        <v>7</v>
      </c>
      <c r="E3" s="60">
        <f>+ABOGADOS!D13</f>
        <v>6</v>
      </c>
      <c r="F3" s="60">
        <f>+ABOGADOS!D14</f>
        <v>0</v>
      </c>
      <c r="G3" s="60">
        <f>+ABOGADOS!D17</f>
        <v>1</v>
      </c>
      <c r="H3" s="60">
        <f>+ABOGADOS!D18</f>
        <v>0</v>
      </c>
      <c r="I3" s="60">
        <f>+ABOGADOS!G10</f>
        <v>7</v>
      </c>
      <c r="J3" s="60">
        <f>+ABOGADOS!G11</f>
        <v>7</v>
      </c>
      <c r="K3" s="60">
        <f>+ABOGADOS!G12</f>
        <v>7</v>
      </c>
      <c r="L3" s="60">
        <f>+ABOGADOS!G17</f>
        <v>7</v>
      </c>
      <c r="M3" s="60">
        <f>+ABOGADOS!G18</f>
        <v>1</v>
      </c>
      <c r="N3" s="60">
        <f>+ABOGADOS!G19</f>
        <v>0</v>
      </c>
      <c r="O3" s="60">
        <f>+ABOGADOS!G20</f>
        <v>0</v>
      </c>
      <c r="P3" s="60">
        <f>+JUDICIALES!D11</f>
        <v>10</v>
      </c>
      <c r="Q3" s="60">
        <f>+JUDICIALES!D12</f>
        <v>10</v>
      </c>
      <c r="R3" s="60">
        <f>+JUDICIALES!D13</f>
        <v>0</v>
      </c>
      <c r="S3" s="60">
        <f>+JUDICIALES!D16</f>
        <v>1</v>
      </c>
      <c r="T3" s="60">
        <f>+JUDICIALES!D17</f>
        <v>1</v>
      </c>
      <c r="U3" s="60">
        <f>+JUDICIALES!D21</f>
        <v>1</v>
      </c>
      <c r="V3" s="60">
        <f>+JUDICIALES!D22</f>
        <v>14</v>
      </c>
      <c r="W3" s="60">
        <f>JUDICIALES!D28</f>
        <v>1</v>
      </c>
      <c r="X3" s="60">
        <f>JUDICIALES!D29</f>
        <v>1</v>
      </c>
      <c r="Y3" s="60">
        <f>JUDICIALES!D30</f>
        <v>0</v>
      </c>
      <c r="Z3" s="60">
        <f>JUDICIALES!D31</f>
        <v>0</v>
      </c>
      <c r="AA3" s="60">
        <f>JUDICIALES!D32</f>
        <v>0</v>
      </c>
      <c r="AB3" s="60">
        <f>+JUDICIALES!G9</f>
        <v>0</v>
      </c>
      <c r="AC3" s="60">
        <f>+JUDICIALES!G10</f>
        <v>0</v>
      </c>
      <c r="AD3" s="60">
        <f>+JUDICIALES!G11</f>
        <v>0</v>
      </c>
      <c r="AE3" s="60">
        <f>+JUDICIALES!G15</f>
        <v>6</v>
      </c>
      <c r="AF3" s="60">
        <f>+JUDICIALES!G16</f>
        <v>0</v>
      </c>
      <c r="AG3" s="60">
        <f>+JUDICIALES!G17</f>
        <v>5</v>
      </c>
      <c r="AH3" s="60">
        <f>+JUDICIALES!G18</f>
        <v>5</v>
      </c>
      <c r="AI3" s="60">
        <f>+JUDICIALES!G21</f>
        <v>1</v>
      </c>
      <c r="AJ3" s="60">
        <f>+JUDICIALES!G22</f>
        <v>2</v>
      </c>
      <c r="AK3" s="60">
        <f>+JUDICIALES!G23</f>
        <v>2</v>
      </c>
      <c r="AL3" s="60">
        <f>+JUDICIALES!G24</f>
        <v>0</v>
      </c>
      <c r="AM3" s="60">
        <f>+JUDICIALES!H21</f>
        <v>1</v>
      </c>
      <c r="AN3" s="60">
        <f>+JUDICIALES!H22</f>
        <v>0</v>
      </c>
      <c r="AO3" s="60">
        <f>+JUDICIALES!H23</f>
        <v>0</v>
      </c>
      <c r="AP3" s="60">
        <f>+JUDICIALES!H24</f>
        <v>0</v>
      </c>
      <c r="AQ3" s="60">
        <f>+PREJUDICIALES!D10</f>
        <v>0</v>
      </c>
      <c r="AR3" s="60">
        <f>+PREJUDICIALES!D11</f>
        <v>0</v>
      </c>
      <c r="AS3" s="60">
        <f>+PREJUDICIALES!D12</f>
        <v>0</v>
      </c>
      <c r="AT3" s="60">
        <f>+PREJUDICIALES!D13</f>
        <v>0</v>
      </c>
      <c r="AU3" s="60">
        <f>+PREJUDICIALES!D14</f>
        <v>0</v>
      </c>
      <c r="AV3" s="60">
        <f>+PREJUDICIALES!D17</f>
        <v>0</v>
      </c>
      <c r="AW3" s="60">
        <f>+PREJUDICIALES!D18</f>
        <v>0</v>
      </c>
      <c r="AX3" s="60">
        <f>+PREJUDICIALES!G12</f>
        <v>0</v>
      </c>
      <c r="AY3" s="60">
        <f>+PREJUDICIALES!G13</f>
        <v>0</v>
      </c>
      <c r="AZ3" s="60">
        <f>+ARBITRAMENTOS!D9</f>
        <v>0</v>
      </c>
      <c r="BA3" s="60">
        <f>+ARBITRAMENTOS!D10</f>
        <v>0</v>
      </c>
      <c r="BB3" s="60">
        <f>ARBITRAMENTOS!G9</f>
        <v>0</v>
      </c>
      <c r="BC3" s="60">
        <f>ARBITRAMENTOS!G10</f>
        <v>0</v>
      </c>
      <c r="BD3" s="60" t="str">
        <f>+PAGOS!D9</f>
        <v>No</v>
      </c>
      <c r="BE3" s="60" t="str">
        <f>+PAGOS!D10</f>
        <v>No</v>
      </c>
      <c r="BF3" s="61">
        <f>USUARIOS!D9</f>
        <v>44998</v>
      </c>
      <c r="BG3" s="61">
        <f>ABOGADOS!D7</f>
        <v>44998</v>
      </c>
      <c r="BH3" s="61">
        <f>JUDICIALES!D8</f>
        <v>44998</v>
      </c>
      <c r="BI3" s="60" t="str">
        <f>+USUARIOS!C19</f>
        <v>d)	En lace de pagos (si aplica): Respecto de este perfil, nos permitimos reiterar que la Agencia Nacional de Defensa Jurídica del Estado, mediante el “instructivo del módulo de relación de pagos del sistema único de gestión e información de la actividad litigiosa del estado e-KOGUI” expedido en el mes de mayo de 2019, donde definió y precisó el alcance de las funciones que debe desempeñar el enlace de Pagos de las entidades y organismos estatales.
Bajo ese entendido, es importante precisar que tal rol debe ser desempeñado por un servidor público de la entidad por delegación expresa efectuada del Jefe Financiero, cuya función principal es, tal y como lo define su nombre, enlazar en el Sistema e-kogui los pagos de sentencias y conciliaciones realizados en el marco de un proceso judicial, arbitral o conciliación extrajudicial, gestionados a través del Sistema Integrado de Información Financiera SIIF.
Adicionalmente, el numeral 3 del instructivo hace referencia al anterior procedimiento, y estipula que el modulo de relación de pagos de sentencias y conciliaciones deberá ser alimentado por las entidades que se financien con recursos de Presupuesto General de la Nación.
Así pues, el módulo de relación de pagos es una estructura lógica y parametrizada, en la que se puede efectuar la relación entre registros presupuestales, a partir de información suministrada por el Ministerio de Hacienda y Crédito Público, y los procesos judiciales, conciliaciones extrajudiciales o laudos arbitrales a cargo de aquellas entidades que gestionan sus pagos a través del Sistema Integrado de Información Financiera – SIIF.
De acuerdo con lo anteriormente mencionado, la implementación del rol “Enlace de pagos” no tiene ninguna funcionalidad en la entidad si se tiene en cuenta que Teveandina Ltda., es una empresa industrial y comercial del Estado que no recibe recursos del Presupuesto General de la Nación, situación que no la obliga a hacer uso del Sistema Integrado de Información Financiera y por lo tanto no es necesario encargar algún funcionario de este rol.</v>
      </c>
      <c r="BJ3" s="60" t="str">
        <f>+ABOGADOS!C22</f>
        <v>N/A</v>
      </c>
      <c r="BK3" s="60" t="str">
        <f>+JUDICIALES!F28</f>
        <v>N/A</v>
      </c>
      <c r="BL3" s="60" t="str">
        <f>+PREJUDICIALES!F17</f>
        <v>Durante el segundo semestre de 2022 no se surtieron procesos prejudiciales</v>
      </c>
      <c r="BM3" s="60" t="str">
        <f>+ARBITRAMENTOS!C13</f>
        <v>Durante el segundo semestre de 2022, la entidad no recibió notificación de procesos arbitrales, ni tampoco hubo alguna instauración de dicha naturaleza.</v>
      </c>
      <c r="BN3" s="60" t="str">
        <f>+PAGOS!F8</f>
        <v>Teveandina Ltda., es una empresa industrial y comercial del Estado que no recibe recursos del Presupuesto General de la Nación, situación que no la obliga a hacer uso del Sistema Integrado de Información Financiera y por lo tanto no es necesario encargar algún funcionario de este rol.</v>
      </c>
      <c r="BO3" s="60" t="str">
        <f>'Resumen General'!B23</f>
        <v>N/A</v>
      </c>
    </row>
    <row r="12" spans="1:67" x14ac:dyDescent="0.25">
      <c r="A12" s="60" t="s">
        <v>36</v>
      </c>
      <c r="B12" s="60" t="s">
        <v>15</v>
      </c>
      <c r="C12" s="63" t="s">
        <v>16</v>
      </c>
      <c r="D12" s="63" t="s">
        <v>6</v>
      </c>
      <c r="E12" s="63" t="s">
        <v>7</v>
      </c>
      <c r="F12" s="63" t="s">
        <v>17</v>
      </c>
      <c r="G12" s="63" t="s">
        <v>75</v>
      </c>
    </row>
    <row r="13" spans="1:67" x14ac:dyDescent="0.25">
      <c r="A13" s="60" t="str">
        <f t="shared" ref="A13:A18" si="0">$A$3</f>
        <v>CANAL REGIONAL DE TELEVISION TEVEANDINA LTDA</v>
      </c>
      <c r="B13" s="60" t="s">
        <v>0</v>
      </c>
      <c r="C13" s="60" t="str">
        <f>USUARIOS!C12</f>
        <v>Si</v>
      </c>
      <c r="D13" s="62">
        <f>USUARIOS!D12</f>
        <v>44574</v>
      </c>
      <c r="E13" s="60" t="str">
        <f>USUARIOS!E12</f>
        <v>ELIANA MILENA SANABRIA GOMEZ</v>
      </c>
      <c r="F13" s="62">
        <f>USUARIOS!F12</f>
        <v>44813</v>
      </c>
      <c r="G13" s="60" t="str">
        <f>USUARIOS!G12</f>
        <v/>
      </c>
    </row>
    <row r="14" spans="1:67" x14ac:dyDescent="0.25">
      <c r="A14" s="60" t="str">
        <f t="shared" si="0"/>
        <v>CANAL REGIONAL DE TELEVISION TEVEANDINA LTDA</v>
      </c>
      <c r="B14" s="60" t="s">
        <v>1</v>
      </c>
      <c r="C14" s="60" t="str">
        <f>USUARIOS!C13</f>
        <v>Si</v>
      </c>
      <c r="D14" s="62">
        <f>USUARIOS!D13</f>
        <v>44775</v>
      </c>
      <c r="E14" s="60" t="str">
        <f>USUARIOS!E13</f>
        <v>YIVY KATHERINE GOMEZ PARDO</v>
      </c>
      <c r="F14" s="62">
        <f>USUARIOS!F13</f>
        <v>44813</v>
      </c>
      <c r="G14" s="60" t="str">
        <f>USUARIOS!G13</f>
        <v/>
      </c>
    </row>
    <row r="15" spans="1:67" x14ac:dyDescent="0.25">
      <c r="A15" s="60" t="str">
        <f t="shared" si="0"/>
        <v>CANAL REGIONAL DE TELEVISION TEVEANDINA LTDA</v>
      </c>
      <c r="B15" s="60" t="s">
        <v>2</v>
      </c>
      <c r="C15" s="60" t="str">
        <f>USUARIOS!C14</f>
        <v>N/A</v>
      </c>
      <c r="D15" s="62">
        <f>USUARIOS!D14</f>
        <v>0</v>
      </c>
      <c r="E15" s="60">
        <f>USUARIOS!E14</f>
        <v>0</v>
      </c>
      <c r="F15" s="62">
        <f>USUARIOS!F14</f>
        <v>0</v>
      </c>
      <c r="G15" s="60" t="str">
        <f>USUARIOS!G14</f>
        <v/>
      </c>
    </row>
    <row r="16" spans="1:67" x14ac:dyDescent="0.25">
      <c r="A16" s="60" t="str">
        <f t="shared" si="0"/>
        <v>CANAL REGIONAL DE TELEVISION TEVEANDINA LTDA</v>
      </c>
      <c r="B16" s="60" t="s">
        <v>3</v>
      </c>
      <c r="C16" s="60" t="str">
        <f>USUARIOS!C15</f>
        <v>Si</v>
      </c>
      <c r="D16" s="62">
        <f>USUARIOS!D15</f>
        <v>43675</v>
      </c>
      <c r="E16" s="60" t="str">
        <f>USUARIOS!E15</f>
        <v>YENIFFER LATORRE CASAS</v>
      </c>
      <c r="F16" s="62">
        <f>USUARIOS!F15</f>
        <v>44813</v>
      </c>
      <c r="G16" s="60" t="str">
        <f>USUARIOS!G15</f>
        <v/>
      </c>
    </row>
    <row r="17" spans="1:7" x14ac:dyDescent="0.25">
      <c r="A17" s="60" t="str">
        <f t="shared" si="0"/>
        <v>CANAL REGIONAL DE TELEVISION TEVEANDINA LTDA</v>
      </c>
      <c r="B17" s="60" t="s">
        <v>4</v>
      </c>
      <c r="C17" s="60" t="str">
        <f>USUARIOS!C16</f>
        <v>Si</v>
      </c>
      <c r="D17" s="62">
        <f>USUARIOS!D16</f>
        <v>44775</v>
      </c>
      <c r="E17" s="60" t="str">
        <f>USUARIOS!E16</f>
        <v>YIVY KATHERINE GOMEZ PARDO</v>
      </c>
      <c r="F17" s="62">
        <f>USUARIOS!F16</f>
        <v>44813</v>
      </c>
      <c r="G17" s="60" t="str">
        <f>USUARIOS!G16</f>
        <v/>
      </c>
    </row>
    <row r="18" spans="1:7" x14ac:dyDescent="0.25">
      <c r="A18" s="60" t="str">
        <f t="shared" si="0"/>
        <v>CANAL REGIONAL DE TELEVISION TEVEANDINA LTDA</v>
      </c>
      <c r="B18" s="60" t="s">
        <v>5</v>
      </c>
      <c r="C18" s="60" t="str">
        <f>USUARIOS!C17</f>
        <v>Si</v>
      </c>
      <c r="D18" s="62">
        <f>USUARIOS!D17</f>
        <v>44775</v>
      </c>
      <c r="E18" s="60" t="str">
        <f>USUARIOS!E17</f>
        <v>YIVY KATHERINE GOMEZ PARDO</v>
      </c>
      <c r="F18" s="62">
        <f>USUARIOS!F17</f>
        <v>44813</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Angela Milena Hoyos Pulido</cp:lastModifiedBy>
  <dcterms:created xsi:type="dcterms:W3CDTF">2020-06-25T21:16:25Z</dcterms:created>
  <dcterms:modified xsi:type="dcterms:W3CDTF">2024-07-30T21:10:05Z</dcterms:modified>
</cp:coreProperties>
</file>