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analtrece-my.sharepoint.com/personal/ylatorre_canaltrece_com_co/Documents/Control Interno/AAINFORMES/eKOGUI/2020/EKOGUI II-2020/"/>
    </mc:Choice>
  </mc:AlternateContent>
  <xr:revisionPtr revIDLastSave="0" documentId="8_{D85CB0F5-D89A-4C1C-8694-CF0CCA774D44}" xr6:coauthVersionLast="46" xr6:coauthVersionMax="46" xr10:uidLastSave="{00000000-0000-0000-0000-000000000000}"/>
  <bookViews>
    <workbookView xWindow="-120" yWindow="-120" windowWidth="20730" windowHeight="11160" activeTab="4" xr2:uid="{82CB4D4E-A42E-495E-9914-86978916F165}"/>
  </bookViews>
  <sheets>
    <sheet name="Principal" sheetId="4" r:id="rId1"/>
    <sheet name="USUARIOS" sheetId="1" r:id="rId2"/>
    <sheet name="Base a pegar" sheetId="12" state="hidden" r:id="rId3"/>
    <sheet name="ABOGADOS" sheetId="7" r:id="rId4"/>
    <sheet name="JUDICIALES" sheetId="8" r:id="rId5"/>
    <sheet name="PREJUDICIALES" sheetId="9" r:id="rId6"/>
    <sheet name="ARBITRAMENTOS" sheetId="10" r:id="rId7"/>
    <sheet name="PAGOS" sheetId="11" r:id="rId8"/>
    <sheet name="Resumen general" sheetId="5"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E3" i="12" l="1"/>
  <c r="BD3" i="12"/>
  <c r="BC3" i="12"/>
  <c r="BB3" i="12"/>
  <c r="BA3" i="12"/>
  <c r="AZ3" i="12"/>
  <c r="O3" i="12" l="1"/>
  <c r="N3" i="12"/>
  <c r="M3" i="12"/>
  <c r="L3" i="12"/>
  <c r="K3" i="12"/>
  <c r="J3" i="12"/>
  <c r="I3" i="12"/>
  <c r="H3" i="12"/>
  <c r="G3" i="12"/>
  <c r="F17" i="5" l="1"/>
  <c r="F15" i="5"/>
  <c r="F10" i="5"/>
  <c r="C19" i="5"/>
  <c r="C17" i="5"/>
  <c r="C16" i="5"/>
  <c r="T16" i="10"/>
  <c r="T12" i="10"/>
  <c r="W3" i="8"/>
  <c r="C25" i="8" s="1"/>
  <c r="T17" i="10" l="1"/>
  <c r="F13" i="5" s="1"/>
  <c r="V2" i="9"/>
  <c r="V3" i="9" s="1"/>
  <c r="F9" i="9" s="1"/>
  <c r="V3" i="7"/>
  <c r="G13" i="1"/>
  <c r="G14" i="1"/>
  <c r="G15" i="1"/>
  <c r="G16" i="1"/>
  <c r="G17" i="1"/>
  <c r="G12" i="1"/>
  <c r="F11" i="5" l="1"/>
  <c r="C12" i="5"/>
  <c r="AY3" i="12"/>
  <c r="AX3" i="12"/>
  <c r="AW3" i="12"/>
  <c r="AV3" i="12"/>
  <c r="AU3" i="12"/>
  <c r="AT3" i="12"/>
  <c r="AS3" i="12"/>
  <c r="AR3" i="12"/>
  <c r="AQ3" i="12"/>
  <c r="AP3" i="12"/>
  <c r="AO3" i="12"/>
  <c r="AN3" i="12"/>
  <c r="AM3" i="12"/>
  <c r="AL3" i="12"/>
  <c r="AK3" i="12"/>
  <c r="AJ3" i="12"/>
  <c r="AI3" i="12"/>
  <c r="AH3" i="12"/>
  <c r="AG3" i="12"/>
  <c r="AF3" i="12"/>
  <c r="AE3" i="12"/>
  <c r="AD3" i="12"/>
  <c r="AC3" i="12"/>
  <c r="AB3" i="12"/>
  <c r="AA3" i="12"/>
  <c r="Z3" i="12"/>
  <c r="Y3" i="12"/>
  <c r="X3" i="12"/>
  <c r="W3" i="12"/>
  <c r="V3" i="12"/>
  <c r="U3" i="12"/>
  <c r="T3" i="12"/>
  <c r="S3" i="12"/>
  <c r="R3" i="12"/>
  <c r="Q3" i="12"/>
  <c r="F3" i="12"/>
  <c r="E3" i="12"/>
  <c r="D3" i="12"/>
  <c r="C3" i="12"/>
  <c r="B3" i="12"/>
  <c r="A3" i="12"/>
  <c r="F19" i="5"/>
  <c r="F18" i="5"/>
  <c r="F14" i="5"/>
  <c r="F9" i="5"/>
  <c r="F8" i="5"/>
  <c r="C14" i="5"/>
  <c r="C15" i="5"/>
  <c r="C18" i="5" s="1"/>
  <c r="J13" i="1"/>
  <c r="J14" i="1"/>
  <c r="J15" i="1"/>
  <c r="J16" i="1"/>
  <c r="J17" i="1"/>
  <c r="J12" i="1"/>
  <c r="I12" i="1"/>
  <c r="I13" i="1"/>
  <c r="I14" i="1"/>
  <c r="I15" i="1"/>
  <c r="I16" i="1"/>
  <c r="I17" i="1"/>
  <c r="H13" i="1"/>
  <c r="H14" i="1"/>
  <c r="H15" i="1"/>
  <c r="H16" i="1"/>
  <c r="H17" i="1"/>
  <c r="H12" i="1"/>
  <c r="C10" i="5" l="1"/>
  <c r="C9" i="5"/>
  <c r="C8" i="5"/>
  <c r="V3" i="11" l="1"/>
  <c r="V3" i="10"/>
  <c r="F7"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Pablo Garzón Peraza</author>
  </authors>
  <commentList>
    <comment ref="C21" authorId="0" shapeId="0" xr:uid="{48CC3F5F-A2B1-42C8-8E19-AC499C390006}">
      <text>
        <r>
          <rPr>
            <b/>
            <sz val="9"/>
            <color indexed="81"/>
            <rFont val="Tahoma"/>
            <family val="2"/>
          </rPr>
          <t>Juan Pablo Garzón Peraza:</t>
        </r>
        <r>
          <rPr>
            <sz val="9"/>
            <color indexed="81"/>
            <rFont val="Tahoma"/>
            <family val="2"/>
          </rPr>
          <t xml:space="preserve">
Total de procesos terminados, sin importar la fecha de terminación</t>
        </r>
      </text>
    </comment>
  </commentList>
</comments>
</file>

<file path=xl/sharedStrings.xml><?xml version="1.0" encoding="utf-8"?>
<sst xmlns="http://schemas.openxmlformats.org/spreadsheetml/2006/main" count="238" uniqueCount="161">
  <si>
    <t>JEFE FINANCIERO</t>
  </si>
  <si>
    <t>JEFE JURÍDICO</t>
  </si>
  <si>
    <t>ENLACE DE PAGOS</t>
  </si>
  <si>
    <t>JEFE CONTROL INTERNO</t>
  </si>
  <si>
    <t>SECRETARIO TÉCNICO</t>
  </si>
  <si>
    <t>ADMINISTRADOR DE LA ENTIDAD</t>
  </si>
  <si>
    <t>FECHA CREACIÓN  EN EKOGUI</t>
  </si>
  <si>
    <t>NOMBRE</t>
  </si>
  <si>
    <t>Pagos</t>
  </si>
  <si>
    <t>Uso del sistema</t>
  </si>
  <si>
    <t>Plantilla de certificado de Control Interno</t>
  </si>
  <si>
    <t>Agencia Nacional de Defensa Jurídica del Estado</t>
  </si>
  <si>
    <t>Si</t>
  </si>
  <si>
    <t>No</t>
  </si>
  <si>
    <t>N/A</t>
  </si>
  <si>
    <t>ROL</t>
  </si>
  <si>
    <t>TIENE EL ROL</t>
  </si>
  <si>
    <t>FECHA ÚLTIMA CAPACITACIÓN</t>
  </si>
  <si>
    <t xml:space="preserve">CANTIDAD </t>
  </si>
  <si>
    <t>CANTIDAD DE ABOGADOS</t>
  </si>
  <si>
    <t>ABOGADOS CON PROCESOS ACTIVOS</t>
  </si>
  <si>
    <t>CANTIDAD DE ABOGADOS LITIGANDO</t>
  </si>
  <si>
    <t>ABOGADOS CREADOS EN EKOGUI ACTIVOS</t>
  </si>
  <si>
    <t>CANTIDAD</t>
  </si>
  <si>
    <t>ABOGADOS INACTIVOS</t>
  </si>
  <si>
    <t>Sin capacitación</t>
  </si>
  <si>
    <t>ABOGADOS CON CORREO ACTUALIZADO</t>
  </si>
  <si>
    <t>Cantidad de procesos de más de 33.000 SMMLV</t>
  </si>
  <si>
    <t>CANTIDAD DE PROCESOS ACTIVOS</t>
  </si>
  <si>
    <t>PROCESOS ACTIVOS REGISTRADOS EN EKOGUI</t>
  </si>
  <si>
    <t>PROCESOS SIN ABOGADO ASIGNADO</t>
  </si>
  <si>
    <t>PROCESOS</t>
  </si>
  <si>
    <t>PROCESOS ACTIVOS</t>
  </si>
  <si>
    <t>ACTUALIZACIÓN</t>
  </si>
  <si>
    <t>CALIFICACIÓN DE RIESGO</t>
  </si>
  <si>
    <t>PROCESOS ACTIVOS EN CALIDAD DEMANDADO</t>
  </si>
  <si>
    <t>PROCESOS SIN CALIFICACIÓN</t>
  </si>
  <si>
    <t>PROCESO ENTIDAD TERMINADOS</t>
  </si>
  <si>
    <t>ENTIDAD</t>
  </si>
  <si>
    <t>INFORMACIÓN USUARIOS</t>
  </si>
  <si>
    <t>Usuarios activos</t>
  </si>
  <si>
    <t>Nivel de capacitación</t>
  </si>
  <si>
    <t>Completitud de roles</t>
  </si>
  <si>
    <t>Procesos activos</t>
  </si>
  <si>
    <t>Procesos por abogado</t>
  </si>
  <si>
    <t>Porcentaje de registro</t>
  </si>
  <si>
    <t>Procesos arbitrales</t>
  </si>
  <si>
    <t>Procesos prejudiciales</t>
  </si>
  <si>
    <t>Actualización prejudiciales</t>
  </si>
  <si>
    <t>Pagos relacionados</t>
  </si>
  <si>
    <t>Uso del módulo pagos</t>
  </si>
  <si>
    <t>Actualización más de 33.000 SMMLV</t>
  </si>
  <si>
    <t>REGISTRO EN 2020</t>
  </si>
  <si>
    <t>REGISTRO EN 2019</t>
  </si>
  <si>
    <t>REGISTRO EN 2018 Y ANTERIORES</t>
  </si>
  <si>
    <t>TOTAL PREJUDICIALES ACTIVOS</t>
  </si>
  <si>
    <t>Prejudiciales</t>
  </si>
  <si>
    <t>TOTAL PREJUDICIALES ACTIVOS EN EKOGUI</t>
  </si>
  <si>
    <t>TOTAL PROCESOS TERMINADOS</t>
  </si>
  <si>
    <t>CANTIDAD PREJUDICIALES</t>
  </si>
  <si>
    <t>Procesos que efectivamente se encuentran activos</t>
  </si>
  <si>
    <t>Proceso que se encuentran terminados</t>
  </si>
  <si>
    <t>TERMINADOS EN EKOGUI</t>
  </si>
  <si>
    <t>PROCESOS TERMINADOS EN 2020</t>
  </si>
  <si>
    <t>PROCESOS ACTIVOS CON ESTADO TERMINADO*</t>
  </si>
  <si>
    <t xml:space="preserve">Procesos de más de 33.000 SMMLV con la pieza demanda </t>
  </si>
  <si>
    <t>Procesos de más de 33.000 SMMLV registrados en eKOGUI</t>
  </si>
  <si>
    <t>PROCESOS CON CALIFICACIÓN  EN 2020</t>
  </si>
  <si>
    <t>PROCESOS CON CALIFICACIÓN ANTERIOR A 2020</t>
  </si>
  <si>
    <t>PROBABILIDAD DE PERDER EL CASO ALTA</t>
  </si>
  <si>
    <t>PROBABILIDAD DE PERDER EL CASO MEDIA</t>
  </si>
  <si>
    <t>PROBABILIDAD DE PERDER EL CASO BAJA</t>
  </si>
  <si>
    <t>PROBABILIDAD DE PERDER EL CASO REMOTA</t>
  </si>
  <si>
    <t>CON PROVISIÓN IGUAL A CERO</t>
  </si>
  <si>
    <t>Procesos Judiciales</t>
  </si>
  <si>
    <t>TERMINADOS ÚLTIMA ACTUACIÓN EN 2020</t>
  </si>
  <si>
    <t>ARBITRAMENTOS</t>
  </si>
  <si>
    <t>ARBITRAMENTOS ACTIVOS</t>
  </si>
  <si>
    <t>ARBITRAMENTOS REGISTRADOS EN EKOGUI</t>
  </si>
  <si>
    <t>PAGOS</t>
  </si>
  <si>
    <t>Gestiona pagos en SIIF de MinHacienda</t>
  </si>
  <si>
    <t>Pagos enlazados</t>
  </si>
  <si>
    <t>Provisión incorrecta</t>
  </si>
  <si>
    <t>JUDICIALES</t>
  </si>
  <si>
    <t>PREJUDICIALES</t>
  </si>
  <si>
    <t>Plantilla de certificado de Control Interno eKOGUI</t>
  </si>
  <si>
    <t>REGISTRO EN 2019 Y ANTERIORES</t>
  </si>
  <si>
    <t>ACTUALIZADO</t>
  </si>
  <si>
    <t>Entre 21-03-2019 y 31-12-2019</t>
  </si>
  <si>
    <t>PROCESOS SIN ABOGADO ASIGNADO(1)</t>
  </si>
  <si>
    <t>(2) Con fecha de actuación en 2020</t>
  </si>
  <si>
    <t>PROCESOS ACTIVOS CON ESTADO TERMINADO(3)</t>
  </si>
  <si>
    <t>(4)Equivalente a un valor indexado de $28.967 millones</t>
  </si>
  <si>
    <t>Procesos de más de 33.000 SMMLV con la pieza demanda(5)</t>
  </si>
  <si>
    <t>(5) Puede ser remitida a la ANDJE o cargada en el sistema</t>
  </si>
  <si>
    <t>PROCESOS ANALIZADOS</t>
  </si>
  <si>
    <t>PROCESOS TERMINADOS CON EJECUTORIA</t>
  </si>
  <si>
    <t>PROCESOS DESFAVORABLES</t>
  </si>
  <si>
    <t>PROCESOS QUE GENERAN EROGACIÓN ECONÓMICA</t>
  </si>
  <si>
    <t>PROCESOS CON VALOR CONDENA MAYOR A CERO</t>
  </si>
  <si>
    <t>ARBITRAMENTOS TERMINADOS EN EKOGUI</t>
  </si>
  <si>
    <r>
      <t xml:space="preserve">Por favor seleccione la información que desea registrar, en cualquier momento puede visualizar los resultados de la información que haya registrado seleccionando la opción de </t>
    </r>
    <r>
      <rPr>
        <b/>
        <sz val="11"/>
        <color theme="1"/>
        <rFont val="Calibri"/>
        <family val="2"/>
        <scheme val="minor"/>
      </rPr>
      <t>Ver resultado</t>
    </r>
    <r>
      <rPr>
        <sz val="11"/>
        <color theme="1"/>
        <rFont val="Calibri"/>
        <family val="2"/>
        <scheme val="minor"/>
      </rPr>
      <t>.</t>
    </r>
  </si>
  <si>
    <t>OBSERVACIONES</t>
  </si>
  <si>
    <t>CONDENAS</t>
  </si>
  <si>
    <t>Observaciones</t>
  </si>
  <si>
    <t>Tiene información estudios</t>
  </si>
  <si>
    <t>Tienen información experiencia</t>
  </si>
  <si>
    <t>Tienen Información laboral</t>
  </si>
  <si>
    <t>INFORMACIÓN (1)</t>
  </si>
  <si>
    <t>Observaciones:</t>
  </si>
  <si>
    <t>Capacitaciones anteriores al 21-03-2019</t>
  </si>
  <si>
    <t>RETIRADOS EN LA ENTIDAD PRIMER SEMESTRE 2020</t>
  </si>
  <si>
    <t>INACTIVADOS EN EKOGUI PRIMER SEMESTRE 2020</t>
  </si>
  <si>
    <t>(1) Se visualiza en el detalle del abogado a la fecha de revisión</t>
  </si>
  <si>
    <t>Solamente se revisa que tenga registrada alguna información registrada</t>
  </si>
  <si>
    <t>PROVISIÓN CONTABLE (6)</t>
  </si>
  <si>
    <t>MAYORES A 33.000 SMMLV(4) ACTIVOS</t>
  </si>
  <si>
    <t>ÚLTIMA CAPACITACIÓN ABOGADOS ACTIVOS</t>
  </si>
  <si>
    <t>No Aplica</t>
  </si>
  <si>
    <t>Abogados al 31 de diciembre de 2020</t>
  </si>
  <si>
    <t>ABOGADOS ACTIVOS AL 31-12-2020</t>
  </si>
  <si>
    <t>USUARIOS ACTIVOS</t>
  </si>
  <si>
    <t>RETIRADOS EN LA ENTIDAD SEGUNDO SEMESTRE 2020</t>
  </si>
  <si>
    <t>INACTIVADOS EN EKOGUI SEGUNDO SEMESTRE 2020</t>
  </si>
  <si>
    <t>Indique la fecha en la que genera el reporte</t>
  </si>
  <si>
    <t>Posteriores al 01-01-2020</t>
  </si>
  <si>
    <t>PROCESOS ACTIVOS AL 31 DE DICIEMBRE DE 2020</t>
  </si>
  <si>
    <t>Fecha de diligenciamiento de plantilla</t>
  </si>
  <si>
    <t>PROCESOS TERMINADOS SEGUNDO SEMESTRE 2020</t>
  </si>
  <si>
    <t xml:space="preserve">PROCESO TERMINADOS AL 31 DE DICIEMBRE 2020 </t>
  </si>
  <si>
    <r>
      <t>(3)En el reporte de activos al 31 de diciembre verifique la columna</t>
    </r>
    <r>
      <rPr>
        <b/>
        <i/>
        <sz val="9"/>
        <color theme="1"/>
        <rFont val="Calibri"/>
        <family val="2"/>
        <scheme val="minor"/>
      </rPr>
      <t xml:space="preserve"> Estado General del proceso</t>
    </r>
  </si>
  <si>
    <t>(6) Solo se consideran los procesos activos - calidad demandado al 31 de diciembre de 2020 que tengan calificación de riesgo</t>
  </si>
  <si>
    <t>PROCESOS ACTIVOS EN CALIDAD DEMANDADO AL 31-12-2020</t>
  </si>
  <si>
    <t>PROCESOS CON CALIFICACIÓNSEGUNDO SEMESTRE 2020</t>
  </si>
  <si>
    <t>PROCESOS CON CALIFICACIÓN ANTERIOR A 30-06-2020</t>
  </si>
  <si>
    <t>PREJUDICIALES ACTIVOS AL 31-12-2020</t>
  </si>
  <si>
    <t>REGISTRO DESDE JULIO 1 DE 2020</t>
  </si>
  <si>
    <t>REGISTRO ENTRE 1 DE ENERO Y 30 DE JUNIO 2020</t>
  </si>
  <si>
    <t>TOTAL PREJUDICIALES TERMINADOS II SEM. 2020</t>
  </si>
  <si>
    <t>TERMINADOS ÚLTIMA ACTUACIÓN II SEM. 2020</t>
  </si>
  <si>
    <t>PREJUDICIALES TERMINADOS SEGUNDO SEMESTRE 2020</t>
  </si>
  <si>
    <t>ARBITRAMENTOS ACTIVOS AL 31-12-2020</t>
  </si>
  <si>
    <t>TOTAL ARBITRAMENTOS TERMINADOS  AL 31-12-2020</t>
  </si>
  <si>
    <t>Pagos enlazados al 31-12-2020</t>
  </si>
  <si>
    <t>Obs1</t>
  </si>
  <si>
    <t>Obs2</t>
  </si>
  <si>
    <t>Obs3</t>
  </si>
  <si>
    <t>Obs4</t>
  </si>
  <si>
    <t>Obs5</t>
  </si>
  <si>
    <t>Obs6</t>
  </si>
  <si>
    <t>Escriba la fecha de generación del reporte</t>
  </si>
  <si>
    <t>PROCESOS TERMINADOS DURANTE SEGUNDO SEMESTRE 2020</t>
  </si>
  <si>
    <t>TERMINADOS EN EKOGUI DURANTE SEGUNDO SEMESTRE 2020 (2)</t>
  </si>
  <si>
    <t>MARIA FERNANDA CARRILLO MENDEZ</t>
  </si>
  <si>
    <t>YENIFFER LATORRE CASAS</t>
  </si>
  <si>
    <t>No se aporta información actualizada correspondiente a las capacitaciones de los abogados, se toma información enviada para la certificación del periodo anterior.</t>
  </si>
  <si>
    <t>De acuerdo con la información enviada por la DJA, no existen procesos arbitrales en la entidad en el periodo evaluado.</t>
  </si>
  <si>
    <t>De acuerdo con la información enviada por la DJA, y los registros de e-Kogui, no existen conciliaciones prejudiciales activas a la fecha.</t>
  </si>
  <si>
    <t>TEVEANDINA LTDA. - CANAL TRECE</t>
  </si>
  <si>
    <t>Los 11 procesos terminados hacen referencia a procesos terminados en cualquier fecha, tal y como indica la nota oculta dejada por Juan Pablo Garzón Peraza funcionario de la ANDJE, se aclara que en el período evaluado no se terminó ningún proceso. 
El proceso sin calificación corresponde a uno que no tiene pretensión económica, por lo cual no requiere calificación tal y como lo establece el artículo 3 de la Resolución 356 de 2016 expedida por la ANDJE.</t>
  </si>
  <si>
    <t xml:space="preserve">No se relacionan fechas de las últimas capacitaciones a los perfiles de Jefe Jurídico, Secretario técnico y Administrador de la Entidad.
En cuanto al perfil de Jefe Financiero, la Directora Jurídica y Administrativa de la entidad (Administradora de la entidad/Jefe Jurídico) manifiesta que, siguiendo instrucciones dadas telefónicamente por la ANDJE y teniendo en cuenta que respecto de la función de vigilancia a las provisiones contables de los procesos judiciales, el Coordinador de Presupuesto y Contabilidad hace parte del Comité de Conciliación donde se ponen en conocimiento las provisiones judiciales que deban efectuarse, por lo cual, hasta la vigencia pasada no fue creado este perfil. No obstante, ante nuevas instrucciones dadas por la ANDJE en correo del 05 de marzo enviado a la entidad, será creado el Perfil Financiero a partir del primer semestre de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</si>
</sst>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b/>
      <sz val="16"/>
      <color theme="1"/>
      <name val="Calibri"/>
      <family val="2"/>
      <scheme val="minor"/>
    </font>
    <font>
      <sz val="11"/>
      <color theme="3"/>
      <name val="Calibri"/>
      <family val="2"/>
      <scheme val="minor"/>
    </font>
    <font>
      <b/>
      <sz val="18"/>
      <color theme="3"/>
      <name val="Calibri"/>
      <family val="2"/>
      <scheme val="minor"/>
    </font>
    <font>
      <i/>
      <sz val="9"/>
      <color theme="1"/>
      <name val="Calibri"/>
      <family val="2"/>
      <scheme val="minor"/>
    </font>
    <font>
      <b/>
      <i/>
      <sz val="9"/>
      <color theme="1"/>
      <name val="Calibri"/>
      <family val="2"/>
      <scheme val="minor"/>
    </font>
    <font>
      <b/>
      <sz val="18"/>
      <color theme="1"/>
      <name val="Calibri"/>
      <family val="2"/>
      <scheme val="minor"/>
    </font>
    <font>
      <sz val="9"/>
      <color indexed="81"/>
      <name val="Tahoma"/>
      <family val="2"/>
    </font>
    <font>
      <b/>
      <sz val="9"/>
      <color indexed="81"/>
      <name val="Tahoma"/>
      <family val="2"/>
    </font>
  </fonts>
  <fills count="4">
    <fill>
      <patternFill patternType="none"/>
    </fill>
    <fill>
      <patternFill patternType="gray125"/>
    </fill>
    <fill>
      <patternFill patternType="solid">
        <fgColor theme="0"/>
        <bgColor indexed="64"/>
      </patternFill>
    </fill>
    <fill>
      <patternFill patternType="solid">
        <fgColor theme="3"/>
        <bgColor indexed="64"/>
      </patternFill>
    </fill>
  </fills>
  <borders count="2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2">
    <xf numFmtId="0" fontId="0" fillId="0" borderId="0"/>
    <xf numFmtId="9" fontId="1" fillId="0" borderId="0" applyFont="0" applyFill="0" applyBorder="0" applyAlignment="0" applyProtection="0"/>
  </cellStyleXfs>
  <cellXfs count="133">
    <xf numFmtId="0" fontId="0" fillId="0" borderId="0" xfId="0"/>
    <xf numFmtId="0" fontId="0" fillId="2" borderId="0" xfId="0" applyFill="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2" borderId="4" xfId="0" applyFill="1" applyBorder="1"/>
    <xf numFmtId="0" fontId="0" fillId="2" borderId="0" xfId="0" applyFill="1" applyBorder="1"/>
    <xf numFmtId="0" fontId="0" fillId="2" borderId="5"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2" fillId="3" borderId="10" xfId="0" applyFont="1" applyFill="1" applyBorder="1" applyAlignment="1">
      <alignment horizontal="center"/>
    </xf>
    <xf numFmtId="0" fontId="2" fillId="3" borderId="9" xfId="0" applyFont="1" applyFill="1" applyBorder="1" applyAlignment="1">
      <alignment horizontal="center"/>
    </xf>
    <xf numFmtId="0" fontId="2" fillId="3" borderId="9" xfId="0" applyFont="1" applyFill="1" applyBorder="1"/>
    <xf numFmtId="0" fontId="2" fillId="3" borderId="11" xfId="0" applyFont="1" applyFill="1" applyBorder="1" applyAlignment="1">
      <alignment horizontal="center"/>
    </xf>
    <xf numFmtId="0" fontId="7" fillId="2" borderId="0" xfId="0" applyFont="1" applyFill="1" applyBorder="1" applyAlignment="1"/>
    <xf numFmtId="0" fontId="0" fillId="2" borderId="0" xfId="0" applyFill="1" applyBorder="1" applyAlignment="1"/>
    <xf numFmtId="0" fontId="5" fillId="3" borderId="0" xfId="0" applyFont="1" applyFill="1"/>
    <xf numFmtId="0" fontId="0" fillId="2" borderId="1" xfId="0" applyFill="1" applyBorder="1"/>
    <xf numFmtId="0" fontId="0" fillId="2" borderId="2" xfId="0" applyFill="1" applyBorder="1"/>
    <xf numFmtId="0" fontId="0" fillId="2" borderId="3" xfId="0" applyFill="1" applyBorder="1"/>
    <xf numFmtId="0" fontId="0" fillId="2" borderId="0" xfId="0" applyFill="1" applyBorder="1" applyAlignment="1">
      <alignment vertical="center" wrapText="1"/>
    </xf>
    <xf numFmtId="0" fontId="0" fillId="2" borderId="5" xfId="0" applyFill="1" applyBorder="1" applyAlignment="1">
      <alignment vertical="center" wrapText="1"/>
    </xf>
    <xf numFmtId="0" fontId="9" fillId="2" borderId="0" xfId="0" applyFont="1" applyFill="1" applyBorder="1" applyAlignment="1">
      <alignment vertical="center"/>
    </xf>
    <xf numFmtId="0" fontId="9" fillId="2" borderId="0" xfId="0" applyFont="1" applyFill="1" applyBorder="1" applyAlignment="1"/>
    <xf numFmtId="0" fontId="0" fillId="2" borderId="9" xfId="0" applyFill="1" applyBorder="1" applyAlignment="1">
      <alignment vertical="center" wrapText="1"/>
    </xf>
    <xf numFmtId="0" fontId="2" fillId="3" borderId="19" xfId="0" applyFont="1" applyFill="1" applyBorder="1"/>
    <xf numFmtId="0" fontId="10" fillId="2" borderId="0" xfId="0" applyFont="1" applyFill="1"/>
    <xf numFmtId="0" fontId="2" fillId="3" borderId="9" xfId="0" applyFont="1" applyFill="1" applyBorder="1" applyAlignment="1">
      <alignment vertical="center"/>
    </xf>
    <xf numFmtId="0" fontId="2" fillId="3" borderId="9" xfId="0" applyFont="1" applyFill="1" applyBorder="1" applyAlignment="1">
      <alignment horizontal="center" vertical="center" wrapText="1"/>
    </xf>
    <xf numFmtId="0" fontId="12" fillId="0" borderId="0" xfId="0" applyFont="1" applyBorder="1" applyAlignment="1">
      <alignment horizontal="center"/>
    </xf>
    <xf numFmtId="0" fontId="5" fillId="2" borderId="0" xfId="0" applyFont="1" applyFill="1"/>
    <xf numFmtId="0" fontId="0" fillId="0" borderId="9" xfId="0" applyBorder="1"/>
    <xf numFmtId="0" fontId="3" fillId="0" borderId="0" xfId="0" applyFont="1"/>
    <xf numFmtId="9" fontId="0" fillId="0" borderId="9" xfId="1" applyFont="1" applyBorder="1"/>
    <xf numFmtId="0" fontId="0" fillId="0" borderId="0" xfId="0" applyBorder="1" applyAlignment="1"/>
    <xf numFmtId="0" fontId="6" fillId="0" borderId="0" xfId="0" applyFont="1" applyBorder="1" applyAlignment="1"/>
    <xf numFmtId="0" fontId="6" fillId="0" borderId="5" xfId="0" applyFont="1" applyBorder="1" applyAlignment="1"/>
    <xf numFmtId="14" fontId="0" fillId="2" borderId="0" xfId="0" applyNumberFormat="1" applyFill="1"/>
    <xf numFmtId="0" fontId="0" fillId="0" borderId="9" xfId="0" applyFill="1" applyBorder="1"/>
    <xf numFmtId="0" fontId="2" fillId="3" borderId="9" xfId="0" applyFont="1" applyFill="1" applyBorder="1" applyAlignment="1">
      <alignment horizontal="center" vertical="center"/>
    </xf>
    <xf numFmtId="0" fontId="0" fillId="0" borderId="16" xfId="0" applyBorder="1"/>
    <xf numFmtId="0" fontId="10" fillId="0" borderId="15" xfId="0" applyFont="1" applyBorder="1"/>
    <xf numFmtId="0" fontId="10" fillId="2" borderId="17" xfId="0" applyFont="1" applyFill="1" applyBorder="1"/>
    <xf numFmtId="0" fontId="0" fillId="2" borderId="18" xfId="0" applyFill="1" applyBorder="1"/>
    <xf numFmtId="0" fontId="0" fillId="2" borderId="11" xfId="0" applyFill="1" applyBorder="1" applyProtection="1">
      <protection hidden="1"/>
    </xf>
    <xf numFmtId="0" fontId="0" fillId="2" borderId="9" xfId="0" applyFill="1" applyBorder="1" applyProtection="1">
      <protection locked="0"/>
    </xf>
    <xf numFmtId="0" fontId="0" fillId="2" borderId="12" xfId="0" applyFill="1" applyBorder="1" applyProtection="1">
      <protection locked="0"/>
    </xf>
    <xf numFmtId="14" fontId="0" fillId="2" borderId="12" xfId="0" applyNumberFormat="1" applyFill="1" applyBorder="1" applyProtection="1">
      <protection locked="0"/>
    </xf>
    <xf numFmtId="14" fontId="0" fillId="2" borderId="9" xfId="0" applyNumberFormat="1" applyFill="1" applyBorder="1" applyProtection="1">
      <protection locked="0"/>
    </xf>
    <xf numFmtId="0" fontId="0" fillId="2" borderId="0" xfId="0" applyFill="1" applyBorder="1" applyProtection="1">
      <protection locked="0"/>
    </xf>
    <xf numFmtId="0" fontId="0" fillId="2" borderId="9" xfId="0" applyFill="1" applyBorder="1" applyAlignment="1" applyProtection="1">
      <protection locked="0"/>
    </xf>
    <xf numFmtId="0" fontId="0" fillId="0" borderId="9" xfId="0" applyBorder="1" applyProtection="1">
      <protection locked="0"/>
    </xf>
    <xf numFmtId="0" fontId="0" fillId="0" borderId="0" xfId="0" applyBorder="1" applyProtection="1">
      <protection locked="0"/>
    </xf>
    <xf numFmtId="0" fontId="4" fillId="2" borderId="0" xfId="0" applyFont="1" applyFill="1" applyBorder="1"/>
    <xf numFmtId="0" fontId="4" fillId="0" borderId="0" xfId="0" applyFont="1"/>
    <xf numFmtId="0" fontId="4" fillId="2" borderId="0" xfId="0" applyFont="1" applyFill="1"/>
    <xf numFmtId="0" fontId="0" fillId="2" borderId="9" xfId="0" applyFill="1" applyBorder="1" applyAlignment="1">
      <alignment vertical="center"/>
    </xf>
    <xf numFmtId="0" fontId="0" fillId="2" borderId="9" xfId="0" applyFill="1" applyBorder="1" applyAlignment="1" applyProtection="1">
      <alignment vertical="center"/>
      <protection locked="0"/>
    </xf>
    <xf numFmtId="0" fontId="0" fillId="2" borderId="0" xfId="0" applyFill="1" applyBorder="1" applyAlignment="1">
      <alignment wrapText="1"/>
    </xf>
    <xf numFmtId="0" fontId="0" fillId="0" borderId="9" xfId="0" applyBorder="1" applyAlignment="1">
      <alignment horizontal="center"/>
    </xf>
    <xf numFmtId="0" fontId="0" fillId="2" borderId="22" xfId="0" applyFill="1" applyBorder="1" applyAlignment="1">
      <alignment horizontal="center" vertical="center"/>
    </xf>
    <xf numFmtId="0" fontId="9" fillId="2" borderId="9" xfId="0" applyFont="1" applyFill="1" applyBorder="1" applyAlignment="1"/>
    <xf numFmtId="0" fontId="0" fillId="2" borderId="28" xfId="0" applyFill="1" applyBorder="1"/>
    <xf numFmtId="0" fontId="0" fillId="2" borderId="28" xfId="0" applyFill="1" applyBorder="1" applyProtection="1">
      <protection locked="0"/>
    </xf>
    <xf numFmtId="0" fontId="0" fillId="2" borderId="0" xfId="0" applyFill="1" applyBorder="1" applyAlignment="1" applyProtection="1">
      <protection locked="0"/>
    </xf>
    <xf numFmtId="0" fontId="0" fillId="2" borderId="13" xfId="0" applyFill="1" applyBorder="1" applyAlignment="1">
      <alignment wrapText="1"/>
    </xf>
    <xf numFmtId="0" fontId="0" fillId="2" borderId="14"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10" fillId="2" borderId="21" xfId="0" applyFont="1" applyFill="1" applyBorder="1" applyAlignment="1">
      <alignment wrapText="1"/>
    </xf>
    <xf numFmtId="14" fontId="0" fillId="2" borderId="27" xfId="0" applyNumberFormat="1" applyFill="1" applyBorder="1"/>
    <xf numFmtId="0" fontId="12" fillId="0" borderId="4" xfId="0" applyFont="1" applyBorder="1" applyAlignment="1">
      <alignment horizontal="center"/>
    </xf>
    <xf numFmtId="0" fontId="12" fillId="0" borderId="0" xfId="0" applyFont="1" applyBorder="1" applyAlignment="1">
      <alignment horizontal="center"/>
    </xf>
    <xf numFmtId="0" fontId="12" fillId="0" borderId="5" xfId="0" applyFont="1" applyBorder="1" applyAlignment="1">
      <alignment horizontal="center"/>
    </xf>
    <xf numFmtId="0" fontId="0" fillId="0" borderId="0" xfId="0" applyBorder="1" applyAlignment="1">
      <alignment horizontal="left" wrapText="1"/>
    </xf>
    <xf numFmtId="0" fontId="7" fillId="2" borderId="4" xfId="0" applyFont="1" applyFill="1" applyBorder="1" applyAlignment="1">
      <alignment horizontal="center"/>
    </xf>
    <xf numFmtId="0" fontId="7" fillId="2" borderId="0" xfId="0" applyFont="1" applyFill="1" applyBorder="1" applyAlignment="1">
      <alignment horizontal="center"/>
    </xf>
    <xf numFmtId="0" fontId="7" fillId="2" borderId="5"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lignment horizontal="center"/>
    </xf>
    <xf numFmtId="0" fontId="0" fillId="2" borderId="26" xfId="0" applyFill="1" applyBorder="1" applyAlignment="1">
      <alignment horizontal="center"/>
    </xf>
    <xf numFmtId="0" fontId="8" fillId="2" borderId="1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0" fillId="2" borderId="1"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0" fillId="2" borderId="5"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7" xfId="0" applyFill="1" applyBorder="1" applyAlignment="1" applyProtection="1">
      <alignment horizontal="center"/>
      <protection locked="0"/>
    </xf>
    <xf numFmtId="0" fontId="0" fillId="2" borderId="8" xfId="0" applyFill="1" applyBorder="1" applyAlignment="1" applyProtection="1">
      <alignment horizontal="center"/>
      <protection locked="0"/>
    </xf>
    <xf numFmtId="0" fontId="0" fillId="2" borderId="1" xfId="0" applyFill="1" applyBorder="1" applyAlignment="1">
      <alignment horizontal="center"/>
    </xf>
    <xf numFmtId="0" fontId="0" fillId="2" borderId="2" xfId="0" applyFill="1" applyBorder="1" applyAlignment="1">
      <alignment horizontal="center"/>
    </xf>
    <xf numFmtId="0" fontId="0" fillId="2" borderId="3" xfId="0" applyFill="1" applyBorder="1" applyAlignment="1">
      <alignment horizontal="center"/>
    </xf>
    <xf numFmtId="0" fontId="0" fillId="2" borderId="1" xfId="0" applyFill="1" applyBorder="1" applyAlignment="1" applyProtection="1">
      <alignment horizontal="center" wrapText="1"/>
      <protection locked="0"/>
    </xf>
    <xf numFmtId="0" fontId="9" fillId="2" borderId="0" xfId="0" applyFont="1" applyFill="1" applyBorder="1" applyAlignment="1">
      <alignment horizontal="center" vertical="center"/>
    </xf>
    <xf numFmtId="0" fontId="0" fillId="2" borderId="21" xfId="0" applyFill="1" applyBorder="1" applyAlignment="1">
      <alignment horizontal="left" wrapText="1"/>
    </xf>
    <xf numFmtId="0" fontId="0" fillId="0" borderId="0" xfId="0" applyBorder="1" applyAlignment="1">
      <alignment horizontal="center"/>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6" xfId="0" applyBorder="1" applyAlignment="1" applyProtection="1">
      <alignment horizontal="center"/>
      <protection locked="0"/>
    </xf>
    <xf numFmtId="0" fontId="0" fillId="0" borderId="8" xfId="0" applyBorder="1" applyAlignment="1" applyProtection="1">
      <alignment horizontal="center"/>
      <protection locked="0"/>
    </xf>
    <xf numFmtId="0" fontId="4" fillId="2" borderId="1" xfId="0" applyFont="1" applyFill="1" applyBorder="1" applyAlignment="1" applyProtection="1">
      <alignment horizontal="center"/>
      <protection locked="0"/>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0" fontId="4" fillId="2" borderId="0" xfId="0" applyFont="1" applyFill="1" applyBorder="1" applyAlignment="1" applyProtection="1">
      <alignment horizontal="center"/>
      <protection locked="0"/>
    </xf>
    <xf numFmtId="0" fontId="4" fillId="2" borderId="5" xfId="0" applyFont="1" applyFill="1" applyBorder="1" applyAlignment="1" applyProtection="1">
      <alignment horizontal="center"/>
      <protection locked="0"/>
    </xf>
    <xf numFmtId="0" fontId="4" fillId="2" borderId="6" xfId="0" applyFont="1" applyFill="1" applyBorder="1" applyAlignment="1" applyProtection="1">
      <alignment horizontal="center"/>
      <protection locked="0"/>
    </xf>
    <xf numFmtId="0" fontId="4" fillId="2" borderId="7" xfId="0" applyFont="1" applyFill="1" applyBorder="1" applyAlignment="1" applyProtection="1">
      <alignment horizontal="center"/>
      <protection locked="0"/>
    </xf>
    <xf numFmtId="0" fontId="4" fillId="2" borderId="8" xfId="0" applyFont="1" applyFill="1" applyBorder="1" applyAlignment="1" applyProtection="1">
      <alignment horizontal="center"/>
      <protection locked="0"/>
    </xf>
    <xf numFmtId="0" fontId="0" fillId="0" borderId="20" xfId="0" applyBorder="1" applyAlignment="1" applyProtection="1">
      <alignment horizontal="center"/>
      <protection locked="0"/>
    </xf>
    <xf numFmtId="0" fontId="6" fillId="0" borderId="0" xfId="0" applyFont="1" applyBorder="1" applyAlignment="1">
      <alignment horizontal="center"/>
    </xf>
    <xf numFmtId="0" fontId="0" fillId="0" borderId="0" xfId="0" applyBorder="1" applyAlignment="1" applyProtection="1">
      <alignment horizontal="center"/>
      <protection locked="0"/>
    </xf>
    <xf numFmtId="0" fontId="0" fillId="0" borderId="7" xfId="0" applyBorder="1" applyAlignment="1" applyProtection="1">
      <alignment horizontal="center"/>
      <protection locked="0"/>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JUDICIALES!A1"/><Relationship Id="rId7" Type="http://schemas.openxmlformats.org/officeDocument/2006/relationships/hyperlink" Target="#'Resumen general'!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USUARIOS!A1"/></Relationships>
</file>

<file path=xl/drawings/_rels/drawing2.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ABOGADOS!A1"/><Relationship Id="rId4" Type="http://schemas.openxmlformats.org/officeDocument/2006/relationships/hyperlink" Target="#Principal!A1"/></Relationships>
</file>

<file path=xl/drawings/_rels/drawing3.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4.xml.rels><?xml version="1.0" encoding="UTF-8" standalone="yes"?>
<Relationships xmlns="http://schemas.openxmlformats.org/package/2006/relationships"><Relationship Id="rId3" Type="http://schemas.openxmlformats.org/officeDocument/2006/relationships/hyperlink" Target="#ABOGADO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5.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ABOGADO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6.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BOGADOS!A1"/><Relationship Id="rId1" Type="http://schemas.openxmlformats.org/officeDocument/2006/relationships/hyperlink" Target="#PREJUDICIALES!A1"/><Relationship Id="rId6" Type="http://schemas.openxmlformats.org/officeDocument/2006/relationships/hyperlink" Target="#PAGOS!A1"/><Relationship Id="rId5" Type="http://schemas.openxmlformats.org/officeDocument/2006/relationships/hyperlink" Target="#USUARIOS!A1"/><Relationship Id="rId4" Type="http://schemas.openxmlformats.org/officeDocument/2006/relationships/hyperlink" Target="#Principal!A1"/></Relationships>
</file>

<file path=xl/drawings/_rels/drawing7.xml.rels><?xml version="1.0" encoding="UTF-8" standalone="yes"?>
<Relationships xmlns="http://schemas.openxmlformats.org/package/2006/relationships"><Relationship Id="rId3" Type="http://schemas.openxmlformats.org/officeDocument/2006/relationships/hyperlink" Target="#JUDICIALES!A1"/><Relationship Id="rId2" Type="http://schemas.openxmlformats.org/officeDocument/2006/relationships/hyperlink" Target="#ARBITRAMENTOS!A1"/><Relationship Id="rId1" Type="http://schemas.openxmlformats.org/officeDocument/2006/relationships/hyperlink" Target="#PREJUDICIALES!A1"/><Relationship Id="rId6" Type="http://schemas.openxmlformats.org/officeDocument/2006/relationships/hyperlink" Target="#ABOGADOS!A1"/><Relationship Id="rId5" Type="http://schemas.openxmlformats.org/officeDocument/2006/relationships/hyperlink" Target="#USUARIOS!A1"/><Relationship Id="rId4" Type="http://schemas.openxmlformats.org/officeDocument/2006/relationships/hyperlink" Target="#Principal!A1"/></Relationships>
</file>

<file path=xl/drawings/_rels/drawing8.xml.rels><?xml version="1.0" encoding="UTF-8" standalone="yes"?>
<Relationships xmlns="http://schemas.openxmlformats.org/package/2006/relationships"><Relationship Id="rId1" Type="http://schemas.openxmlformats.org/officeDocument/2006/relationships/hyperlink" Target="#Principal!A1"/></Relationships>
</file>

<file path=xl/drawings/drawing1.xml><?xml version="1.0" encoding="utf-8"?>
<xdr:wsDr xmlns:xdr="http://schemas.openxmlformats.org/drawingml/2006/spreadsheetDrawing" xmlns:a="http://schemas.openxmlformats.org/drawingml/2006/main">
  <xdr:twoCellAnchor>
    <xdr:from>
      <xdr:col>7</xdr:col>
      <xdr:colOff>57149</xdr:colOff>
      <xdr:row>11</xdr:row>
      <xdr:rowOff>152399</xdr:rowOff>
    </xdr:from>
    <xdr:to>
      <xdr:col>9</xdr:col>
      <xdr:colOff>333149</xdr:colOff>
      <xdr:row>14</xdr:row>
      <xdr:rowOff>12899</xdr:rowOff>
    </xdr:to>
    <xdr:sp macro="" textlink="">
      <xdr:nvSpPr>
        <xdr:cNvPr id="3" name="Rectángulo: esquinas redondeadas 2">
          <a:hlinkClick xmlns:r="http://schemas.openxmlformats.org/officeDocument/2006/relationships" r:id="rId1"/>
          <a:extLst>
            <a:ext uri="{FF2B5EF4-FFF2-40B4-BE49-F238E27FC236}">
              <a16:creationId xmlns:a16="http://schemas.microsoft.com/office/drawing/2014/main" id="{016372F7-FB45-41D9-9DAD-AD321D2DD2BC}"/>
            </a:ext>
          </a:extLst>
        </xdr:cNvPr>
        <xdr:cNvSpPr/>
      </xdr:nvSpPr>
      <xdr:spPr>
        <a:xfrm>
          <a:off x="5391149" y="235267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1</xdr:col>
      <xdr:colOff>609599</xdr:colOff>
      <xdr:row>12</xdr:row>
      <xdr:rowOff>9524</xdr:rowOff>
    </xdr:from>
    <xdr:to>
      <xdr:col>4</xdr:col>
      <xdr:colOff>123599</xdr:colOff>
      <xdr:row>14</xdr:row>
      <xdr:rowOff>60524</xdr:rowOff>
    </xdr:to>
    <xdr:sp macro="" textlink="">
      <xdr:nvSpPr>
        <xdr:cNvPr id="4" name="Rectángulo: esquinas redondeadas 3">
          <a:hlinkClick xmlns:r="http://schemas.openxmlformats.org/officeDocument/2006/relationships" r:id="rId2"/>
          <a:extLst>
            <a:ext uri="{FF2B5EF4-FFF2-40B4-BE49-F238E27FC236}">
              <a16:creationId xmlns:a16="http://schemas.microsoft.com/office/drawing/2014/main" id="{94357569-C71E-4747-A766-4B3852BF2112}"/>
            </a:ext>
          </a:extLst>
        </xdr:cNvPr>
        <xdr:cNvSpPr/>
      </xdr:nvSpPr>
      <xdr:spPr>
        <a:xfrm>
          <a:off x="1371599" y="24002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7</xdr:col>
      <xdr:colOff>57149</xdr:colOff>
      <xdr:row>8</xdr:row>
      <xdr:rowOff>161924</xdr:rowOff>
    </xdr:from>
    <xdr:to>
      <xdr:col>9</xdr:col>
      <xdr:colOff>333149</xdr:colOff>
      <xdr:row>11</xdr:row>
      <xdr:rowOff>22424</xdr:rowOff>
    </xdr:to>
    <xdr:sp macro="" textlink="">
      <xdr:nvSpPr>
        <xdr:cNvPr id="5" name="Rectángulo: esquinas redondeadas 4">
          <a:hlinkClick xmlns:r="http://schemas.openxmlformats.org/officeDocument/2006/relationships" r:id="rId3"/>
          <a:extLst>
            <a:ext uri="{FF2B5EF4-FFF2-40B4-BE49-F238E27FC236}">
              <a16:creationId xmlns:a16="http://schemas.microsoft.com/office/drawing/2014/main" id="{0C7F8B5F-B37F-4E2E-AED1-07C4D620A95B}"/>
            </a:ext>
          </a:extLst>
        </xdr:cNvPr>
        <xdr:cNvSpPr/>
      </xdr:nvSpPr>
      <xdr:spPr>
        <a:xfrm>
          <a:off x="539114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Procesos</a:t>
          </a:r>
          <a:r>
            <a:rPr lang="es-CO" sz="1400" baseline="0">
              <a:solidFill>
                <a:schemeClr val="tx1"/>
              </a:solidFill>
            </a:rPr>
            <a:t> judiciales</a:t>
          </a:r>
          <a:endParaRPr lang="es-CO" sz="1400">
            <a:solidFill>
              <a:schemeClr val="tx1"/>
            </a:solidFill>
          </a:endParaRPr>
        </a:p>
      </xdr:txBody>
    </xdr:sp>
    <xdr:clientData/>
  </xdr:twoCellAnchor>
  <xdr:twoCellAnchor>
    <xdr:from>
      <xdr:col>1</xdr:col>
      <xdr:colOff>647699</xdr:colOff>
      <xdr:row>8</xdr:row>
      <xdr:rowOff>161924</xdr:rowOff>
    </xdr:from>
    <xdr:to>
      <xdr:col>4</xdr:col>
      <xdr:colOff>161699</xdr:colOff>
      <xdr:row>11</xdr:row>
      <xdr:rowOff>22424</xdr:rowOff>
    </xdr:to>
    <xdr:sp macro="" textlink="">
      <xdr:nvSpPr>
        <xdr:cNvPr id="6" name="Rectángulo: esquinas redondeadas 5">
          <a:hlinkClick xmlns:r="http://schemas.openxmlformats.org/officeDocument/2006/relationships" r:id="rId4"/>
          <a:extLst>
            <a:ext uri="{FF2B5EF4-FFF2-40B4-BE49-F238E27FC236}">
              <a16:creationId xmlns:a16="http://schemas.microsoft.com/office/drawing/2014/main" id="{3EB68510-7856-4F2D-832E-509E3EDFB416}"/>
            </a:ext>
          </a:extLst>
        </xdr:cNvPr>
        <xdr:cNvSpPr/>
      </xdr:nvSpPr>
      <xdr:spPr>
        <a:xfrm>
          <a:off x="1409699" y="1790699"/>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4</xdr:col>
      <xdr:colOff>352424</xdr:colOff>
      <xdr:row>8</xdr:row>
      <xdr:rowOff>171449</xdr:rowOff>
    </xdr:from>
    <xdr:to>
      <xdr:col>6</xdr:col>
      <xdr:colOff>628424</xdr:colOff>
      <xdr:row>11</xdr:row>
      <xdr:rowOff>31949</xdr:rowOff>
    </xdr:to>
    <xdr:sp macro="" textlink="">
      <xdr:nvSpPr>
        <xdr:cNvPr id="7" name="Rectángulo: esquinas redondeadas 6">
          <a:hlinkClick xmlns:r="http://schemas.openxmlformats.org/officeDocument/2006/relationships" r:id="rId5"/>
          <a:extLst>
            <a:ext uri="{FF2B5EF4-FFF2-40B4-BE49-F238E27FC236}">
              <a16:creationId xmlns:a16="http://schemas.microsoft.com/office/drawing/2014/main" id="{6A87C818-C2AA-497F-8873-0E388CF3AE51}"/>
            </a:ext>
          </a:extLst>
        </xdr:cNvPr>
        <xdr:cNvSpPr/>
      </xdr:nvSpPr>
      <xdr:spPr>
        <a:xfrm>
          <a:off x="3400424" y="18002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333374</xdr:colOff>
      <xdr:row>11</xdr:row>
      <xdr:rowOff>171449</xdr:rowOff>
    </xdr:from>
    <xdr:to>
      <xdr:col>6</xdr:col>
      <xdr:colOff>609374</xdr:colOff>
      <xdr:row>14</xdr:row>
      <xdr:rowOff>31949</xdr:rowOff>
    </xdr:to>
    <xdr:sp macro="" textlink="">
      <xdr:nvSpPr>
        <xdr:cNvPr id="9" name="Rectángulo: esquinas redondeadas 8">
          <a:hlinkClick xmlns:r="http://schemas.openxmlformats.org/officeDocument/2006/relationships" r:id="rId6"/>
          <a:extLst>
            <a:ext uri="{FF2B5EF4-FFF2-40B4-BE49-F238E27FC236}">
              <a16:creationId xmlns:a16="http://schemas.microsoft.com/office/drawing/2014/main" id="{D4429412-385D-49D3-84EB-BC4DF5A45465}"/>
            </a:ext>
          </a:extLst>
        </xdr:cNvPr>
        <xdr:cNvSpPr/>
      </xdr:nvSpPr>
      <xdr:spPr>
        <a:xfrm>
          <a:off x="3381374" y="2371724"/>
          <a:ext cx="1800000" cy="432000"/>
        </a:xfrm>
        <a:prstGeom prst="roundRect">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twoCellAnchor>
    <xdr:from>
      <xdr:col>11</xdr:col>
      <xdr:colOff>19049</xdr:colOff>
      <xdr:row>10</xdr:row>
      <xdr:rowOff>9524</xdr:rowOff>
    </xdr:from>
    <xdr:to>
      <xdr:col>13</xdr:col>
      <xdr:colOff>295049</xdr:colOff>
      <xdr:row>12</xdr:row>
      <xdr:rowOff>60524</xdr:rowOff>
    </xdr:to>
    <xdr:sp macro="" textlink="">
      <xdr:nvSpPr>
        <xdr:cNvPr id="10" name="Rectángulo: esquinas redondeadas 9">
          <a:hlinkClick xmlns:r="http://schemas.openxmlformats.org/officeDocument/2006/relationships" r:id="rId7"/>
          <a:extLst>
            <a:ext uri="{FF2B5EF4-FFF2-40B4-BE49-F238E27FC236}">
              <a16:creationId xmlns:a16="http://schemas.microsoft.com/office/drawing/2014/main" id="{E8819747-9B47-4905-B7B6-1CC75364363A}"/>
            </a:ext>
          </a:extLst>
        </xdr:cNvPr>
        <xdr:cNvSpPr/>
      </xdr:nvSpPr>
      <xdr:spPr>
        <a:xfrm>
          <a:off x="8401049" y="2019299"/>
          <a:ext cx="1800000" cy="432000"/>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t>Ver resultado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95250</xdr:colOff>
      <xdr:row>1</xdr:row>
      <xdr:rowOff>85725</xdr:rowOff>
    </xdr:from>
    <xdr:to>
      <xdr:col>4</xdr:col>
      <xdr:colOff>1535250</xdr:colOff>
      <xdr:row>3</xdr:row>
      <xdr:rowOff>50325</xdr:rowOff>
    </xdr:to>
    <xdr:sp macro="" textlink="">
      <xdr:nvSpPr>
        <xdr:cNvPr id="8" name="Rectángulo: esquinas redondeadas 7">
          <a:hlinkClick xmlns:r="http://schemas.openxmlformats.org/officeDocument/2006/relationships" r:id="rId1"/>
          <a:extLst>
            <a:ext uri="{FF2B5EF4-FFF2-40B4-BE49-F238E27FC236}">
              <a16:creationId xmlns:a16="http://schemas.microsoft.com/office/drawing/2014/main" id="{C34AF220-CE73-4F1F-AAAF-03B93BBF3C8A}"/>
            </a:ext>
          </a:extLst>
        </xdr:cNvPr>
        <xdr:cNvSpPr/>
      </xdr:nvSpPr>
      <xdr:spPr>
        <a:xfrm>
          <a:off x="55816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1695450</xdr:colOff>
      <xdr:row>1</xdr:row>
      <xdr:rowOff>85725</xdr:rowOff>
    </xdr:from>
    <xdr:to>
      <xdr:col>4</xdr:col>
      <xdr:colOff>3135450</xdr:colOff>
      <xdr:row>3</xdr:row>
      <xdr:rowOff>50325</xdr:rowOff>
    </xdr:to>
    <xdr:sp macro="" textlink="">
      <xdr:nvSpPr>
        <xdr:cNvPr id="9" name="Rectángulo: esquinas redondeadas 8">
          <a:hlinkClick xmlns:r="http://schemas.openxmlformats.org/officeDocument/2006/relationships" r:id="rId2"/>
          <a:extLst>
            <a:ext uri="{FF2B5EF4-FFF2-40B4-BE49-F238E27FC236}">
              <a16:creationId xmlns:a16="http://schemas.microsoft.com/office/drawing/2014/main" id="{9B57F36E-CDBC-4D62-9F51-AE2ADA5D60BC}"/>
            </a:ext>
          </a:extLst>
        </xdr:cNvPr>
        <xdr:cNvSpPr/>
      </xdr:nvSpPr>
      <xdr:spPr>
        <a:xfrm>
          <a:off x="71818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1</xdr:col>
      <xdr:colOff>1609725</xdr:colOff>
      <xdr:row>1</xdr:row>
      <xdr:rowOff>85725</xdr:rowOff>
    </xdr:from>
    <xdr:to>
      <xdr:col>3</xdr:col>
      <xdr:colOff>154125</xdr:colOff>
      <xdr:row>3</xdr:row>
      <xdr:rowOff>50325</xdr:rowOff>
    </xdr:to>
    <xdr:sp macro="" textlink="">
      <xdr:nvSpPr>
        <xdr:cNvPr id="10" name="Rectángulo: esquinas redondeadas 9">
          <a:hlinkClick xmlns:r="http://schemas.openxmlformats.org/officeDocument/2006/relationships" r:id="rId3"/>
          <a:extLst>
            <a:ext uri="{FF2B5EF4-FFF2-40B4-BE49-F238E27FC236}">
              <a16:creationId xmlns:a16="http://schemas.microsoft.com/office/drawing/2014/main" id="{266637D4-7F2F-4052-9527-4AC105CEF1EE}"/>
            </a:ext>
          </a:extLst>
        </xdr:cNvPr>
        <xdr:cNvSpPr/>
      </xdr:nvSpPr>
      <xdr:spPr>
        <a:xfrm>
          <a:off x="237172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5</xdr:col>
      <xdr:colOff>257175</xdr:colOff>
      <xdr:row>1</xdr:row>
      <xdr:rowOff>123825</xdr:rowOff>
    </xdr:from>
    <xdr:to>
      <xdr:col>5</xdr:col>
      <xdr:colOff>1697175</xdr:colOff>
      <xdr:row>3</xdr:row>
      <xdr:rowOff>88425</xdr:rowOff>
    </xdr:to>
    <xdr:sp macro="" textlink="">
      <xdr:nvSpPr>
        <xdr:cNvPr id="11" name="Rectángulo: esquinas redondeadas 10">
          <a:hlinkClick xmlns:r="http://schemas.openxmlformats.org/officeDocument/2006/relationships" r:id="rId4"/>
          <a:extLst>
            <a:ext uri="{FF2B5EF4-FFF2-40B4-BE49-F238E27FC236}">
              <a16:creationId xmlns:a16="http://schemas.microsoft.com/office/drawing/2014/main" id="{5B936FB9-EEA3-4AF2-9F42-D0847D220075}"/>
            </a:ext>
          </a:extLst>
        </xdr:cNvPr>
        <xdr:cNvSpPr/>
      </xdr:nvSpPr>
      <xdr:spPr>
        <a:xfrm>
          <a:off x="9972675" y="314325"/>
          <a:ext cx="1440000" cy="3456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28575</xdr:colOff>
      <xdr:row>1</xdr:row>
      <xdr:rowOff>85725</xdr:rowOff>
    </xdr:from>
    <xdr:to>
      <xdr:col>1</xdr:col>
      <xdr:colOff>1468575</xdr:colOff>
      <xdr:row>3</xdr:row>
      <xdr:rowOff>50325</xdr:rowOff>
    </xdr:to>
    <xdr:sp macro="" textlink="">
      <xdr:nvSpPr>
        <xdr:cNvPr id="12" name="Rectángulo: esquinas redondeadas 11">
          <a:hlinkClick xmlns:r="http://schemas.openxmlformats.org/officeDocument/2006/relationships" r:id="rId5"/>
          <a:extLst>
            <a:ext uri="{FF2B5EF4-FFF2-40B4-BE49-F238E27FC236}">
              <a16:creationId xmlns:a16="http://schemas.microsoft.com/office/drawing/2014/main" id="{7A028041-1A1C-44D0-B77D-E925300D0E5C}"/>
            </a:ext>
          </a:extLst>
        </xdr:cNvPr>
        <xdr:cNvSpPr/>
      </xdr:nvSpPr>
      <xdr:spPr>
        <a:xfrm>
          <a:off x="790575"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3</xdr:col>
      <xdr:colOff>323850</xdr:colOff>
      <xdr:row>1</xdr:row>
      <xdr:rowOff>85725</xdr:rowOff>
    </xdr:from>
    <xdr:to>
      <xdr:col>3</xdr:col>
      <xdr:colOff>1763850</xdr:colOff>
      <xdr:row>3</xdr:row>
      <xdr:rowOff>50325</xdr:rowOff>
    </xdr:to>
    <xdr:sp macro="" textlink="">
      <xdr:nvSpPr>
        <xdr:cNvPr id="13" name="Rectángulo: esquinas redondeadas 12">
          <a:hlinkClick xmlns:r="http://schemas.openxmlformats.org/officeDocument/2006/relationships" r:id="rId6"/>
          <a:extLst>
            <a:ext uri="{FF2B5EF4-FFF2-40B4-BE49-F238E27FC236}">
              <a16:creationId xmlns:a16="http://schemas.microsoft.com/office/drawing/2014/main" id="{720246E6-5665-4CDC-AD25-2EA51D7E6820}"/>
            </a:ext>
          </a:extLst>
        </xdr:cNvPr>
        <xdr:cNvSpPr/>
      </xdr:nvSpPr>
      <xdr:spPr>
        <a:xfrm>
          <a:off x="3981450" y="276225"/>
          <a:ext cx="1440000" cy="3456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B929932-1354-4CF5-BB7B-7FEA1B957825}"/>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792F481F-D124-448F-A9B5-427F21201D9D}"/>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A48CE2A6-65F2-4F8D-9FDB-13DC5AAEF1B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DC7631A3-BA7F-49C3-90DF-3541CFE9AB00}"/>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74972ECD-BC1B-45B6-8D73-0373FCB4D4BD}"/>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4E6AEA95-5FFC-485A-BA6F-07EEF53758BB}"/>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1924049</xdr:colOff>
      <xdr:row>2</xdr:row>
      <xdr:rowOff>28575</xdr:rowOff>
    </xdr:from>
    <xdr:to>
      <xdr:col>5</xdr:col>
      <xdr:colOff>3364049</xdr:colOff>
      <xdr:row>3</xdr:row>
      <xdr:rowOff>162075</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AE7BD768-FD4D-4421-9177-DBDC698FCAAC}"/>
            </a:ext>
          </a:extLst>
        </xdr:cNvPr>
        <xdr:cNvSpPr/>
      </xdr:nvSpPr>
      <xdr:spPr>
        <a:xfrm>
          <a:off x="7172324"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5</xdr:col>
      <xdr:colOff>314325</xdr:colOff>
      <xdr:row>2</xdr:row>
      <xdr:rowOff>38100</xdr:rowOff>
    </xdr:from>
    <xdr:to>
      <xdr:col>5</xdr:col>
      <xdr:colOff>1754325</xdr:colOff>
      <xdr:row>3</xdr:row>
      <xdr:rowOff>171600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6DAEE14-B062-4020-A2A8-D70F565098FF}"/>
            </a:ext>
          </a:extLst>
        </xdr:cNvPr>
        <xdr:cNvSpPr/>
      </xdr:nvSpPr>
      <xdr:spPr>
        <a:xfrm>
          <a:off x="5562600"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1266824</xdr:colOff>
      <xdr:row>2</xdr:row>
      <xdr:rowOff>57150</xdr:rowOff>
    </xdr:from>
    <xdr:to>
      <xdr:col>2</xdr:col>
      <xdr:colOff>2706824</xdr:colOff>
      <xdr:row>4</xdr:row>
      <xdr:rowOff>150</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3A695291-5DD1-4FFB-BA8D-8EFD959FD777}"/>
            </a:ext>
          </a:extLst>
        </xdr:cNvPr>
        <xdr:cNvSpPr/>
      </xdr:nvSpPr>
      <xdr:spPr>
        <a:xfrm>
          <a:off x="2285999" y="4476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Abogados</a:t>
          </a:r>
          <a:endParaRPr lang="es-CO" sz="1400">
            <a:solidFill>
              <a:schemeClr val="tx1"/>
            </a:solidFill>
          </a:endParaRPr>
        </a:p>
      </xdr:txBody>
    </xdr:sp>
    <xdr:clientData/>
  </xdr:twoCellAnchor>
  <xdr:twoCellAnchor>
    <xdr:from>
      <xdr:col>6</xdr:col>
      <xdr:colOff>123824</xdr:colOff>
      <xdr:row>2</xdr:row>
      <xdr:rowOff>19050</xdr:rowOff>
    </xdr:from>
    <xdr:to>
      <xdr:col>7</xdr:col>
      <xdr:colOff>811349</xdr:colOff>
      <xdr:row>3</xdr:row>
      <xdr:rowOff>152550</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A38DC371-40C2-4A29-9CEB-A9FC8940FDAB}"/>
            </a:ext>
          </a:extLst>
        </xdr:cNvPr>
        <xdr:cNvSpPr/>
      </xdr:nvSpPr>
      <xdr:spPr>
        <a:xfrm>
          <a:off x="8848724" y="40957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381000</xdr:colOff>
      <xdr:row>2</xdr:row>
      <xdr:rowOff>66675</xdr:rowOff>
    </xdr:from>
    <xdr:to>
      <xdr:col>2</xdr:col>
      <xdr:colOff>1059000</xdr:colOff>
      <xdr:row>4</xdr:row>
      <xdr:rowOff>9675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D19A0C14-F8BF-429B-ADCB-F41AA45C264F}"/>
            </a:ext>
          </a:extLst>
        </xdr:cNvPr>
        <xdr:cNvSpPr/>
      </xdr:nvSpPr>
      <xdr:spPr>
        <a:xfrm>
          <a:off x="638175" y="4572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2</xdr:col>
      <xdr:colOff>2924174</xdr:colOff>
      <xdr:row>2</xdr:row>
      <xdr:rowOff>47625</xdr:rowOff>
    </xdr:from>
    <xdr:to>
      <xdr:col>5</xdr:col>
      <xdr:colOff>135074</xdr:colOff>
      <xdr:row>3</xdr:row>
      <xdr:rowOff>181125</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FE5D590D-DCCB-4A8F-9D8E-336034E5C955}"/>
            </a:ext>
          </a:extLst>
        </xdr:cNvPr>
        <xdr:cNvSpPr/>
      </xdr:nvSpPr>
      <xdr:spPr>
        <a:xfrm>
          <a:off x="3943349"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4D0F5EF7-9EA2-4A8B-873E-9C515AEF074D}"/>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020E335E-33A3-4D14-B759-A3B393177C26}"/>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DCF7BA50-BD9F-4DC4-92A1-0BE7BF1C0D4A}"/>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EC22933C-CE88-4CD8-9948-7B7780A54BD9}"/>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E76E0530-9FB4-4403-8D94-7CEA62A41E68}"/>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56595194-6A0B-44E9-95A0-1D6271C247BF}"/>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92B04ECD-0CEC-42E3-B145-59EB780B3CF1}"/>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B1F59FC8-0C0C-4332-860F-D6B518441040}"/>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8E33B6DE-FFBF-4E4D-B96B-31CAFFC248D6}"/>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B203A722-9893-4800-A0CD-685870A05466}"/>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9F53C0C0-05B7-44B4-A45D-7565FDE16B50}"/>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59DC2B8-8EBA-45CA-B392-44937B6A08D0}"/>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Pagos</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1438274</xdr:colOff>
      <xdr:row>2</xdr:row>
      <xdr:rowOff>19050</xdr:rowOff>
    </xdr:from>
    <xdr:to>
      <xdr:col>6</xdr:col>
      <xdr:colOff>449399</xdr:colOff>
      <xdr:row>3</xdr:row>
      <xdr:rowOff>152550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2CC77A45-427A-4F8A-8A3C-4175418635FE}"/>
            </a:ext>
          </a:extLst>
        </xdr:cNvPr>
        <xdr:cNvSpPr/>
      </xdr:nvSpPr>
      <xdr:spPr>
        <a:xfrm>
          <a:off x="6848474"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Prejudiciales</a:t>
          </a:r>
        </a:p>
      </xdr:txBody>
    </xdr:sp>
    <xdr:clientData/>
  </xdr:twoCellAnchor>
  <xdr:twoCellAnchor>
    <xdr:from>
      <xdr:col>4</xdr:col>
      <xdr:colOff>276225</xdr:colOff>
      <xdr:row>2</xdr:row>
      <xdr:rowOff>19050</xdr:rowOff>
    </xdr:from>
    <xdr:to>
      <xdr:col>5</xdr:col>
      <xdr:colOff>1297125</xdr:colOff>
      <xdr:row>3</xdr:row>
      <xdr:rowOff>152550</xdr:rowOff>
    </xdr:to>
    <xdr:sp macro="" textlink="">
      <xdr:nvSpPr>
        <xdr:cNvPr id="3" name="Rectángulo: esquinas redondeadas 2">
          <a:hlinkClick xmlns:r="http://schemas.openxmlformats.org/officeDocument/2006/relationships" r:id="rId2"/>
          <a:extLst>
            <a:ext uri="{FF2B5EF4-FFF2-40B4-BE49-F238E27FC236}">
              <a16:creationId xmlns:a16="http://schemas.microsoft.com/office/drawing/2014/main" id="{18BD018B-7F83-4DAE-82D5-DC61A901F0F3}"/>
            </a:ext>
          </a:extLst>
        </xdr:cNvPr>
        <xdr:cNvSpPr/>
      </xdr:nvSpPr>
      <xdr:spPr>
        <a:xfrm>
          <a:off x="5267325" y="40957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Arbitrales</a:t>
          </a:r>
        </a:p>
      </xdr:txBody>
    </xdr:sp>
    <xdr:clientData/>
  </xdr:twoCellAnchor>
  <xdr:twoCellAnchor>
    <xdr:from>
      <xdr:col>2</xdr:col>
      <xdr:colOff>990599</xdr:colOff>
      <xdr:row>2</xdr:row>
      <xdr:rowOff>47625</xdr:rowOff>
    </xdr:from>
    <xdr:to>
      <xdr:col>2</xdr:col>
      <xdr:colOff>2430599</xdr:colOff>
      <xdr:row>3</xdr:row>
      <xdr:rowOff>181125</xdr:rowOff>
    </xdr:to>
    <xdr:sp macro="" textlink="">
      <xdr:nvSpPr>
        <xdr:cNvPr id="4" name="Rectángulo: esquinas redondeadas 3">
          <a:hlinkClick xmlns:r="http://schemas.openxmlformats.org/officeDocument/2006/relationships" r:id="rId3"/>
          <a:extLst>
            <a:ext uri="{FF2B5EF4-FFF2-40B4-BE49-F238E27FC236}">
              <a16:creationId xmlns:a16="http://schemas.microsoft.com/office/drawing/2014/main" id="{C7B81333-7708-4DE4-8EBC-772D62DB6770}"/>
            </a:ext>
          </a:extLst>
        </xdr:cNvPr>
        <xdr:cNvSpPr/>
      </xdr:nvSpPr>
      <xdr:spPr>
        <a:xfrm>
          <a:off x="2009774" y="43815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baseline="0">
              <a:solidFill>
                <a:schemeClr val="tx1"/>
              </a:solidFill>
            </a:rPr>
            <a:t>Judiciales</a:t>
          </a:r>
          <a:endParaRPr lang="es-CO" sz="1400">
            <a:solidFill>
              <a:schemeClr val="tx1"/>
            </a:solidFill>
          </a:endParaRPr>
        </a:p>
      </xdr:txBody>
    </xdr:sp>
    <xdr:clientData/>
  </xdr:twoCellAnchor>
  <xdr:twoCellAnchor>
    <xdr:from>
      <xdr:col>6</xdr:col>
      <xdr:colOff>590549</xdr:colOff>
      <xdr:row>2</xdr:row>
      <xdr:rowOff>28575</xdr:rowOff>
    </xdr:from>
    <xdr:to>
      <xdr:col>7</xdr:col>
      <xdr:colOff>420824</xdr:colOff>
      <xdr:row>3</xdr:row>
      <xdr:rowOff>162075</xdr:rowOff>
    </xdr:to>
    <xdr:sp macro="" textlink="">
      <xdr:nvSpPr>
        <xdr:cNvPr id="5" name="Rectángulo: esquinas redondeadas 4">
          <a:hlinkClick xmlns:r="http://schemas.openxmlformats.org/officeDocument/2006/relationships" r:id="rId4"/>
          <a:extLst>
            <a:ext uri="{FF2B5EF4-FFF2-40B4-BE49-F238E27FC236}">
              <a16:creationId xmlns:a16="http://schemas.microsoft.com/office/drawing/2014/main" id="{1E68CAEE-D6EC-476E-9C8F-9D3DD7AF1133}"/>
            </a:ext>
          </a:extLst>
        </xdr:cNvPr>
        <xdr:cNvSpPr/>
      </xdr:nvSpPr>
      <xdr:spPr>
        <a:xfrm>
          <a:off x="8429624" y="419100"/>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twoCellAnchor>
    <xdr:from>
      <xdr:col>1</xdr:col>
      <xdr:colOff>123825</xdr:colOff>
      <xdr:row>2</xdr:row>
      <xdr:rowOff>28575</xdr:rowOff>
    </xdr:from>
    <xdr:to>
      <xdr:col>2</xdr:col>
      <xdr:colOff>801825</xdr:colOff>
      <xdr:row>3</xdr:row>
      <xdr:rowOff>162075</xdr:rowOff>
    </xdr:to>
    <xdr:sp macro="" textlink="">
      <xdr:nvSpPr>
        <xdr:cNvPr id="6" name="Rectángulo: esquinas redondeadas 5">
          <a:hlinkClick xmlns:r="http://schemas.openxmlformats.org/officeDocument/2006/relationships" r:id="rId5"/>
          <a:extLst>
            <a:ext uri="{FF2B5EF4-FFF2-40B4-BE49-F238E27FC236}">
              <a16:creationId xmlns:a16="http://schemas.microsoft.com/office/drawing/2014/main" id="{1D5D93B2-79DF-4FE8-89AE-83131236828C}"/>
            </a:ext>
          </a:extLst>
        </xdr:cNvPr>
        <xdr:cNvSpPr/>
      </xdr:nvSpPr>
      <xdr:spPr>
        <a:xfrm>
          <a:off x="381000" y="419100"/>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Usuarios</a:t>
          </a:r>
        </a:p>
      </xdr:txBody>
    </xdr:sp>
    <xdr:clientData/>
  </xdr:twoCellAnchor>
  <xdr:twoCellAnchor>
    <xdr:from>
      <xdr:col>3</xdr:col>
      <xdr:colOff>57149</xdr:colOff>
      <xdr:row>2</xdr:row>
      <xdr:rowOff>38100</xdr:rowOff>
    </xdr:from>
    <xdr:to>
      <xdr:col>4</xdr:col>
      <xdr:colOff>106499</xdr:colOff>
      <xdr:row>3</xdr:row>
      <xdr:rowOff>171600</xdr:rowOff>
    </xdr:to>
    <xdr:sp macro="" textlink="">
      <xdr:nvSpPr>
        <xdr:cNvPr id="7" name="Rectángulo: esquinas redondeadas 6">
          <a:hlinkClick xmlns:r="http://schemas.openxmlformats.org/officeDocument/2006/relationships" r:id="rId6"/>
          <a:extLst>
            <a:ext uri="{FF2B5EF4-FFF2-40B4-BE49-F238E27FC236}">
              <a16:creationId xmlns:a16="http://schemas.microsoft.com/office/drawing/2014/main" id="{7F04F382-3C27-4803-9420-0DA7D2AC7F05}"/>
            </a:ext>
          </a:extLst>
        </xdr:cNvPr>
        <xdr:cNvSpPr/>
      </xdr:nvSpPr>
      <xdr:spPr>
        <a:xfrm>
          <a:off x="3657599" y="428625"/>
          <a:ext cx="1440000" cy="324000"/>
        </a:xfrm>
        <a:prstGeom prst="roundRect">
          <a:avLst/>
        </a:prstGeom>
        <a:solidFill>
          <a:schemeClr val="accent6">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tx1"/>
              </a:solidFill>
            </a:rPr>
            <a:t>Abogados</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5</xdr:col>
      <xdr:colOff>257175</xdr:colOff>
      <xdr:row>1</xdr:row>
      <xdr:rowOff>9525</xdr:rowOff>
    </xdr:from>
    <xdr:to>
      <xdr:col>6</xdr:col>
      <xdr:colOff>725625</xdr:colOff>
      <xdr:row>2</xdr:row>
      <xdr:rowOff>95400</xdr:rowOff>
    </xdr:to>
    <xdr:sp macro="" textlink="">
      <xdr:nvSpPr>
        <xdr:cNvPr id="2" name="Rectángulo: esquinas redondeadas 1">
          <a:hlinkClick xmlns:r="http://schemas.openxmlformats.org/officeDocument/2006/relationships" r:id="rId1"/>
          <a:extLst>
            <a:ext uri="{FF2B5EF4-FFF2-40B4-BE49-F238E27FC236}">
              <a16:creationId xmlns:a16="http://schemas.microsoft.com/office/drawing/2014/main" id="{BEC85F08-173E-4713-B5A6-72F06DDCAF2D}"/>
            </a:ext>
          </a:extLst>
        </xdr:cNvPr>
        <xdr:cNvSpPr/>
      </xdr:nvSpPr>
      <xdr:spPr>
        <a:xfrm>
          <a:off x="7153275" y="200025"/>
          <a:ext cx="1440000" cy="324000"/>
        </a:xfrm>
        <a:prstGeom prst="roundRect">
          <a:avLst/>
        </a:prstGeom>
        <a:solidFill>
          <a:schemeClr val="accent6">
            <a:lumMod val="7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400">
              <a:solidFill>
                <a:schemeClr val="bg1"/>
              </a:solidFill>
            </a:rPr>
            <a:t>Ir a inicio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A64186-77E3-45B0-8449-08E3DB3EF46E}">
  <dimension ref="B1:O18"/>
  <sheetViews>
    <sheetView showGridLines="0" topLeftCell="A4" workbookViewId="0">
      <selection activeCell="P12" sqref="P12"/>
    </sheetView>
  </sheetViews>
  <sheetFormatPr baseColWidth="10" defaultRowHeight="15" x14ac:dyDescent="0.25"/>
  <sheetData>
    <row r="1" spans="2:15" ht="15.75" thickBot="1" x14ac:dyDescent="0.3"/>
    <row r="2" spans="2:15" x14ac:dyDescent="0.25">
      <c r="B2" s="2"/>
      <c r="C2" s="3"/>
      <c r="D2" s="3"/>
      <c r="E2" s="3"/>
      <c r="F2" s="3"/>
      <c r="G2" s="3"/>
      <c r="H2" s="3"/>
      <c r="I2" s="3"/>
      <c r="J2" s="3"/>
      <c r="K2" s="3"/>
      <c r="L2" s="3"/>
      <c r="M2" s="3"/>
      <c r="N2" s="3"/>
      <c r="O2" s="4"/>
    </row>
    <row r="3" spans="2:15" ht="23.25" x14ac:dyDescent="0.35">
      <c r="B3" s="83" t="s">
        <v>85</v>
      </c>
      <c r="C3" s="84"/>
      <c r="D3" s="84"/>
      <c r="E3" s="84"/>
      <c r="F3" s="84"/>
      <c r="G3" s="84"/>
      <c r="H3" s="84"/>
      <c r="I3" s="84"/>
      <c r="J3" s="84"/>
      <c r="K3" s="84"/>
      <c r="L3" s="84"/>
      <c r="M3" s="84"/>
      <c r="N3" s="84"/>
      <c r="O3" s="85"/>
    </row>
    <row r="4" spans="2:15" ht="23.25" x14ac:dyDescent="0.35">
      <c r="B4" s="83" t="s">
        <v>11</v>
      </c>
      <c r="C4" s="84"/>
      <c r="D4" s="84"/>
      <c r="E4" s="84"/>
      <c r="F4" s="84"/>
      <c r="G4" s="84"/>
      <c r="H4" s="84"/>
      <c r="I4" s="84"/>
      <c r="J4" s="84"/>
      <c r="K4" s="84"/>
      <c r="L4" s="84"/>
      <c r="M4" s="84"/>
      <c r="N4" s="84"/>
      <c r="O4" s="85"/>
    </row>
    <row r="5" spans="2:15" x14ac:dyDescent="0.25">
      <c r="B5" s="5"/>
      <c r="C5" s="6"/>
      <c r="D5" s="6"/>
      <c r="E5" s="6"/>
      <c r="F5" s="6"/>
      <c r="G5" s="6"/>
      <c r="H5" s="6"/>
      <c r="I5" s="6"/>
      <c r="J5" s="6"/>
      <c r="K5" s="6"/>
      <c r="L5" s="6"/>
      <c r="M5" s="6"/>
      <c r="N5" s="6"/>
      <c r="O5" s="7"/>
    </row>
    <row r="6" spans="2:15" x14ac:dyDescent="0.25">
      <c r="B6" s="5"/>
      <c r="C6" s="86" t="s">
        <v>101</v>
      </c>
      <c r="D6" s="86"/>
      <c r="E6" s="86"/>
      <c r="F6" s="86"/>
      <c r="G6" s="86"/>
      <c r="H6" s="86"/>
      <c r="I6" s="86"/>
      <c r="J6" s="86"/>
      <c r="K6" s="86"/>
      <c r="L6" s="86"/>
      <c r="M6" s="86"/>
      <c r="N6" s="86"/>
      <c r="O6" s="7"/>
    </row>
    <row r="7" spans="2:15" x14ac:dyDescent="0.25">
      <c r="B7" s="5"/>
      <c r="C7" s="86"/>
      <c r="D7" s="86"/>
      <c r="E7" s="86"/>
      <c r="F7" s="86"/>
      <c r="G7" s="86"/>
      <c r="H7" s="86"/>
      <c r="I7" s="86"/>
      <c r="J7" s="86"/>
      <c r="K7" s="86"/>
      <c r="L7" s="86"/>
      <c r="M7" s="86"/>
      <c r="N7" s="86"/>
      <c r="O7" s="7"/>
    </row>
    <row r="8" spans="2:15" x14ac:dyDescent="0.25">
      <c r="B8" s="5"/>
      <c r="C8" s="6"/>
      <c r="D8" s="6"/>
      <c r="E8" s="6"/>
      <c r="F8" s="6"/>
      <c r="G8" s="6"/>
      <c r="H8" s="6"/>
      <c r="I8" s="6"/>
      <c r="J8" s="6"/>
      <c r="K8" s="6"/>
      <c r="L8" s="6"/>
      <c r="M8" s="6"/>
      <c r="N8" s="6"/>
      <c r="O8" s="7"/>
    </row>
    <row r="9" spans="2:15" x14ac:dyDescent="0.25">
      <c r="B9" s="5"/>
      <c r="C9" s="6"/>
      <c r="D9" s="6"/>
      <c r="E9" s="6"/>
      <c r="F9" s="6"/>
      <c r="G9" s="6"/>
      <c r="H9" s="6"/>
      <c r="I9" s="6"/>
      <c r="J9" s="6"/>
      <c r="K9" s="6"/>
      <c r="L9" s="6"/>
      <c r="M9" s="6"/>
      <c r="N9" s="6"/>
      <c r="O9" s="7"/>
    </row>
    <row r="10" spans="2:15" x14ac:dyDescent="0.25">
      <c r="B10" s="5"/>
      <c r="C10" s="6"/>
      <c r="D10" s="6"/>
      <c r="E10" s="6"/>
      <c r="F10" s="6"/>
      <c r="G10" s="6"/>
      <c r="H10" s="6"/>
      <c r="I10" s="6"/>
      <c r="J10" s="6"/>
      <c r="K10" s="6"/>
      <c r="L10" s="6"/>
      <c r="M10" s="6"/>
      <c r="N10" s="6"/>
      <c r="O10" s="7"/>
    </row>
    <row r="11" spans="2:15" x14ac:dyDescent="0.25">
      <c r="B11" s="5"/>
      <c r="C11" s="6"/>
      <c r="D11" s="6"/>
      <c r="E11" s="6"/>
      <c r="F11" s="6"/>
      <c r="G11" s="6"/>
      <c r="H11" s="6"/>
      <c r="I11" s="6"/>
      <c r="J11" s="6"/>
      <c r="K11" s="6"/>
      <c r="L11" s="6"/>
      <c r="M11" s="6"/>
      <c r="N11" s="6"/>
      <c r="O11" s="7"/>
    </row>
    <row r="12" spans="2:15" x14ac:dyDescent="0.25">
      <c r="B12" s="5"/>
      <c r="C12" s="6"/>
      <c r="D12" s="6"/>
      <c r="E12" s="6"/>
      <c r="F12" s="6"/>
      <c r="G12" s="6"/>
      <c r="H12" s="6"/>
      <c r="I12" s="6"/>
      <c r="J12" s="6"/>
      <c r="K12" s="6"/>
      <c r="L12" s="6"/>
      <c r="M12" s="6"/>
      <c r="N12" s="6"/>
      <c r="O12" s="7"/>
    </row>
    <row r="13" spans="2:15" x14ac:dyDescent="0.25">
      <c r="B13" s="5"/>
      <c r="C13" s="6"/>
      <c r="D13" s="6"/>
      <c r="E13" s="6"/>
      <c r="F13" s="6"/>
      <c r="G13" s="6"/>
      <c r="H13" s="6"/>
      <c r="I13" s="6"/>
      <c r="J13" s="6"/>
      <c r="K13" s="6"/>
      <c r="L13" s="6"/>
      <c r="M13" s="6"/>
      <c r="N13" s="6"/>
      <c r="O13" s="7"/>
    </row>
    <row r="14" spans="2:15" x14ac:dyDescent="0.25">
      <c r="B14" s="5"/>
      <c r="C14" s="6"/>
      <c r="D14" s="6"/>
      <c r="E14" s="6"/>
      <c r="F14" s="6"/>
      <c r="G14" s="6"/>
      <c r="H14" s="6"/>
      <c r="I14" s="6"/>
      <c r="J14" s="6"/>
      <c r="K14" s="6"/>
      <c r="L14" s="6"/>
      <c r="M14" s="6"/>
      <c r="N14" s="6"/>
      <c r="O14" s="7"/>
    </row>
    <row r="15" spans="2:15" x14ac:dyDescent="0.25">
      <c r="B15" s="5"/>
      <c r="C15" s="6"/>
      <c r="D15" s="6"/>
      <c r="E15" s="6"/>
      <c r="F15" s="6"/>
      <c r="G15" s="6"/>
      <c r="H15" s="6"/>
      <c r="I15" s="6"/>
      <c r="J15" s="6"/>
      <c r="K15" s="6"/>
      <c r="L15" s="6"/>
      <c r="M15" s="6"/>
      <c r="N15" s="6"/>
      <c r="O15" s="7"/>
    </row>
    <row r="16" spans="2:15" x14ac:dyDescent="0.25">
      <c r="B16" s="5"/>
      <c r="C16" s="6"/>
      <c r="D16" s="6"/>
      <c r="E16" s="6"/>
      <c r="F16" s="6"/>
      <c r="G16" s="6"/>
      <c r="H16" s="6"/>
      <c r="I16" s="6"/>
      <c r="J16" s="6"/>
      <c r="K16" s="6"/>
      <c r="L16" s="6"/>
      <c r="M16" s="6"/>
      <c r="N16" s="6"/>
      <c r="O16" s="7"/>
    </row>
    <row r="17" spans="2:15" x14ac:dyDescent="0.25">
      <c r="B17" s="5"/>
      <c r="C17" s="6"/>
      <c r="D17" s="6"/>
      <c r="E17" s="6"/>
      <c r="F17" s="6"/>
      <c r="G17" s="6"/>
      <c r="H17" s="6"/>
      <c r="I17" s="6"/>
      <c r="J17" s="6"/>
      <c r="K17" s="6"/>
      <c r="L17" s="6"/>
      <c r="M17" s="6"/>
      <c r="N17" s="6"/>
      <c r="O17" s="7"/>
    </row>
    <row r="18" spans="2:15" ht="15.75" thickBot="1" x14ac:dyDescent="0.3">
      <c r="B18" s="8"/>
      <c r="C18" s="9"/>
      <c r="D18" s="9"/>
      <c r="E18" s="9"/>
      <c r="F18" s="9"/>
      <c r="G18" s="9"/>
      <c r="H18" s="9"/>
      <c r="I18" s="9"/>
      <c r="J18" s="9"/>
      <c r="K18" s="9"/>
      <c r="L18" s="9"/>
      <c r="M18" s="9"/>
      <c r="N18" s="9"/>
      <c r="O18" s="10"/>
    </row>
  </sheetData>
  <sheetProtection algorithmName="SHA-512" hashValue="v+OGTlq+q6Oae72VDN+sgjj2bIwwaNs7K3QlBBMEg8LflToLDQY2HVkS7v5GxJ3ePdMJEq1YOdX8GVr8ULdAAw==" saltValue="VUPC38ch+z74Wo07QKnkBQ==" spinCount="100000" sheet="1" objects="1" scenarios="1"/>
  <mergeCells count="3">
    <mergeCell ref="B3:O3"/>
    <mergeCell ref="B4:O4"/>
    <mergeCell ref="C6:N7"/>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6EEB4C-BF31-445B-9BA4-A17C68E0AB29}">
  <dimension ref="B5:T19"/>
  <sheetViews>
    <sheetView topLeftCell="B7" workbookViewId="0">
      <selection activeCell="C19" sqref="C19:G19"/>
    </sheetView>
  </sheetViews>
  <sheetFormatPr baseColWidth="10" defaultRowHeight="15" x14ac:dyDescent="0.25"/>
  <cols>
    <col min="1" max="1" width="6.42578125" style="1" customWidth="1"/>
    <col min="2" max="2" width="34.28515625" style="1" customWidth="1"/>
    <col min="3" max="3" width="13.28515625" style="1" customWidth="1"/>
    <col min="4" max="4" width="27.42578125" style="1" customWidth="1"/>
    <col min="5" max="5" width="57.42578125" style="1" customWidth="1"/>
    <col min="6" max="6" width="30.140625" style="1" customWidth="1"/>
    <col min="7" max="7" width="15.7109375" style="1" customWidth="1"/>
    <col min="8" max="9" width="11.42578125" style="42"/>
    <col min="10" max="10" width="11.85546875" style="42" bestFit="1" customWidth="1"/>
    <col min="11" max="16384" width="11.42578125" style="1"/>
  </cols>
  <sheetData>
    <row r="5" spans="2:20" ht="15.75" thickBot="1" x14ac:dyDescent="0.3"/>
    <row r="6" spans="2:20" x14ac:dyDescent="0.25">
      <c r="B6" s="11"/>
      <c r="C6" s="12"/>
      <c r="D6" s="12"/>
      <c r="E6" s="12"/>
      <c r="F6" s="12"/>
      <c r="G6" s="13"/>
    </row>
    <row r="7" spans="2:20" ht="21" x14ac:dyDescent="0.35">
      <c r="B7" s="87" t="s">
        <v>121</v>
      </c>
      <c r="C7" s="88"/>
      <c r="D7" s="88"/>
      <c r="E7" s="88"/>
      <c r="F7" s="88"/>
      <c r="G7" s="89"/>
      <c r="T7" s="1" t="s">
        <v>12</v>
      </c>
    </row>
    <row r="8" spans="2:20" ht="15.75" thickBot="1" x14ac:dyDescent="0.3">
      <c r="B8" s="14"/>
      <c r="C8" s="15"/>
      <c r="D8" s="15"/>
      <c r="E8" s="15"/>
      <c r="F8" s="15"/>
      <c r="G8" s="16"/>
      <c r="T8" s="1" t="s">
        <v>13</v>
      </c>
    </row>
    <row r="9" spans="2:20" ht="15.75" thickBot="1" x14ac:dyDescent="0.3">
      <c r="B9" s="92" t="s">
        <v>150</v>
      </c>
      <c r="C9" s="93"/>
      <c r="D9" s="82">
        <v>44265</v>
      </c>
      <c r="E9" s="15"/>
      <c r="F9" s="15"/>
      <c r="G9" s="16"/>
      <c r="T9" s="1" t="s">
        <v>14</v>
      </c>
    </row>
    <row r="10" spans="2:20" x14ac:dyDescent="0.25">
      <c r="B10" s="14"/>
      <c r="C10" s="15"/>
      <c r="D10" s="15"/>
      <c r="E10" s="15"/>
      <c r="F10" s="15"/>
      <c r="G10" s="16"/>
    </row>
    <row r="11" spans="2:20" x14ac:dyDescent="0.25">
      <c r="B11" s="22" t="s">
        <v>15</v>
      </c>
      <c r="C11" s="23" t="s">
        <v>16</v>
      </c>
      <c r="D11" s="24" t="s">
        <v>6</v>
      </c>
      <c r="E11" s="23" t="s">
        <v>7</v>
      </c>
      <c r="F11" s="23" t="s">
        <v>17</v>
      </c>
      <c r="G11" s="25" t="s">
        <v>87</v>
      </c>
    </row>
    <row r="12" spans="2:20" x14ac:dyDescent="0.25">
      <c r="B12" s="21" t="s">
        <v>0</v>
      </c>
      <c r="C12" s="57" t="s">
        <v>13</v>
      </c>
      <c r="D12" s="60"/>
      <c r="E12" s="58"/>
      <c r="F12" s="59"/>
      <c r="G12" s="56" t="str">
        <f t="shared" ref="G12:G17" si="0">IF(F12="","",IF(F12&lt;$T$14,"Desactualizado",""))</f>
        <v/>
      </c>
      <c r="H12" s="42">
        <f t="shared" ref="H12:H17" si="1">+IF(C12="N/A",1,0)</f>
        <v>0</v>
      </c>
      <c r="I12" s="42">
        <f t="shared" ref="I12:I17" si="2">+IF(C12="Si",1,0)</f>
        <v>0</v>
      </c>
      <c r="J12" s="42">
        <f t="shared" ref="J12:J17" si="3">+IF(C12="No",1,0)</f>
        <v>1</v>
      </c>
    </row>
    <row r="13" spans="2:20" x14ac:dyDescent="0.25">
      <c r="B13" s="21" t="s">
        <v>1</v>
      </c>
      <c r="C13" s="57" t="s">
        <v>12</v>
      </c>
      <c r="D13" s="60">
        <v>43521</v>
      </c>
      <c r="E13" s="58" t="s">
        <v>153</v>
      </c>
      <c r="F13" s="59"/>
      <c r="G13" s="56" t="str">
        <f t="shared" si="0"/>
        <v/>
      </c>
      <c r="H13" s="42">
        <f t="shared" si="1"/>
        <v>0</v>
      </c>
      <c r="I13" s="42">
        <f t="shared" si="2"/>
        <v>1</v>
      </c>
      <c r="J13" s="42">
        <f t="shared" si="3"/>
        <v>0</v>
      </c>
    </row>
    <row r="14" spans="2:20" x14ac:dyDescent="0.25">
      <c r="B14" s="21" t="s">
        <v>2</v>
      </c>
      <c r="C14" s="57" t="s">
        <v>14</v>
      </c>
      <c r="D14" s="60"/>
      <c r="E14" s="58"/>
      <c r="F14" s="59"/>
      <c r="G14" s="56" t="str">
        <f t="shared" si="0"/>
        <v/>
      </c>
      <c r="H14" s="42">
        <f t="shared" si="1"/>
        <v>1</v>
      </c>
      <c r="I14" s="42">
        <f t="shared" si="2"/>
        <v>0</v>
      </c>
      <c r="J14" s="42">
        <f t="shared" si="3"/>
        <v>0</v>
      </c>
      <c r="T14" s="49">
        <v>43545</v>
      </c>
    </row>
    <row r="15" spans="2:20" x14ac:dyDescent="0.25">
      <c r="B15" s="21" t="s">
        <v>3</v>
      </c>
      <c r="C15" s="57" t="s">
        <v>12</v>
      </c>
      <c r="D15" s="60">
        <v>42580</v>
      </c>
      <c r="E15" s="58" t="s">
        <v>154</v>
      </c>
      <c r="F15" s="59">
        <v>44243</v>
      </c>
      <c r="G15" s="56" t="str">
        <f t="shared" si="0"/>
        <v/>
      </c>
      <c r="H15" s="42">
        <f t="shared" si="1"/>
        <v>0</v>
      </c>
      <c r="I15" s="42">
        <f t="shared" si="2"/>
        <v>1</v>
      </c>
      <c r="J15" s="42">
        <f t="shared" si="3"/>
        <v>0</v>
      </c>
    </row>
    <row r="16" spans="2:20" x14ac:dyDescent="0.25">
      <c r="B16" s="21" t="s">
        <v>4</v>
      </c>
      <c r="C16" s="57" t="s">
        <v>12</v>
      </c>
      <c r="D16" s="60">
        <v>43521</v>
      </c>
      <c r="E16" s="58" t="s">
        <v>153</v>
      </c>
      <c r="F16" s="58"/>
      <c r="G16" s="56" t="str">
        <f t="shared" si="0"/>
        <v/>
      </c>
      <c r="H16" s="42">
        <f t="shared" si="1"/>
        <v>0</v>
      </c>
      <c r="I16" s="42">
        <f t="shared" si="2"/>
        <v>1</v>
      </c>
      <c r="J16" s="42">
        <f t="shared" si="3"/>
        <v>0</v>
      </c>
    </row>
    <row r="17" spans="2:10" x14ac:dyDescent="0.25">
      <c r="B17" s="21" t="s">
        <v>5</v>
      </c>
      <c r="C17" s="57" t="s">
        <v>12</v>
      </c>
      <c r="D17" s="60">
        <v>43521</v>
      </c>
      <c r="E17" s="58" t="s">
        <v>153</v>
      </c>
      <c r="F17" s="58"/>
      <c r="G17" s="56" t="str">
        <f t="shared" si="0"/>
        <v/>
      </c>
      <c r="H17" s="42">
        <f t="shared" si="1"/>
        <v>0</v>
      </c>
      <c r="I17" s="42">
        <f t="shared" si="2"/>
        <v>1</v>
      </c>
      <c r="J17" s="42">
        <f t="shared" si="3"/>
        <v>0</v>
      </c>
    </row>
    <row r="18" spans="2:10" x14ac:dyDescent="0.25">
      <c r="B18" s="14"/>
      <c r="C18" s="15"/>
      <c r="D18" s="15"/>
      <c r="E18" s="15"/>
      <c r="F18" s="15"/>
      <c r="G18" s="16"/>
    </row>
    <row r="19" spans="2:10" ht="94.5" customHeight="1" thickBot="1" x14ac:dyDescent="0.3">
      <c r="B19" s="72" t="s">
        <v>104</v>
      </c>
      <c r="C19" s="90" t="s">
        <v>160</v>
      </c>
      <c r="D19" s="90"/>
      <c r="E19" s="90"/>
      <c r="F19" s="90"/>
      <c r="G19" s="91"/>
    </row>
  </sheetData>
  <mergeCells count="3">
    <mergeCell ref="B7:G7"/>
    <mergeCell ref="C19:G19"/>
    <mergeCell ref="B9:C9"/>
  </mergeCells>
  <dataValidations count="2">
    <dataValidation type="date" allowBlank="1" showInputMessage="1" showErrorMessage="1" sqref="F12:F17 D12:D17" xr:uid="{557098AF-D2C2-4EAF-94D0-D183170D681C}">
      <formula1>40544</formula1>
      <formula2>44255</formula2>
    </dataValidation>
    <dataValidation type="list" allowBlank="1" showInputMessage="1" showErrorMessage="1" sqref="C12:C17" xr:uid="{5D73C74E-A09B-48A5-B344-8772BA2FD67E}">
      <formula1>$T$7:$T$9</formula1>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303C2F-3C45-4C74-9A68-80D688B33CFB}">
  <dimension ref="A2:BE3"/>
  <sheetViews>
    <sheetView topLeftCell="AS1" workbookViewId="0">
      <selection activeCell="BE4" sqref="BE4"/>
    </sheetView>
  </sheetViews>
  <sheetFormatPr baseColWidth="10" defaultRowHeight="15" x14ac:dyDescent="0.25"/>
  <sheetData>
    <row r="2" spans="1:57" x14ac:dyDescent="0.25">
      <c r="A2" t="s">
        <v>0</v>
      </c>
      <c r="B2" t="s">
        <v>1</v>
      </c>
      <c r="C2" t="s">
        <v>2</v>
      </c>
      <c r="D2" t="s">
        <v>3</v>
      </c>
      <c r="E2" t="s">
        <v>4</v>
      </c>
      <c r="F2" t="s">
        <v>5</v>
      </c>
      <c r="G2" t="s">
        <v>21</v>
      </c>
      <c r="H2" t="s">
        <v>22</v>
      </c>
      <c r="I2" t="s">
        <v>26</v>
      </c>
      <c r="J2" t="s">
        <v>20</v>
      </c>
      <c r="K2" t="s">
        <v>111</v>
      </c>
      <c r="L2" s="15" t="s">
        <v>112</v>
      </c>
      <c r="M2" s="20" t="s">
        <v>105</v>
      </c>
      <c r="N2" s="20" t="s">
        <v>106</v>
      </c>
      <c r="O2" s="20" t="s">
        <v>107</v>
      </c>
      <c r="Q2" t="s">
        <v>28</v>
      </c>
      <c r="R2" t="s">
        <v>29</v>
      </c>
      <c r="S2" t="s">
        <v>30</v>
      </c>
      <c r="T2" t="s">
        <v>63</v>
      </c>
      <c r="U2" t="s">
        <v>62</v>
      </c>
      <c r="V2" t="s">
        <v>37</v>
      </c>
      <c r="W2" t="s">
        <v>64</v>
      </c>
      <c r="X2" t="s">
        <v>27</v>
      </c>
      <c r="Y2" t="s">
        <v>66</v>
      </c>
      <c r="Z2" t="s">
        <v>65</v>
      </c>
      <c r="AA2" t="s">
        <v>35</v>
      </c>
      <c r="AB2" t="s">
        <v>67</v>
      </c>
      <c r="AC2" t="s">
        <v>68</v>
      </c>
      <c r="AD2" t="s">
        <v>36</v>
      </c>
      <c r="AE2" t="s">
        <v>69</v>
      </c>
      <c r="AF2" t="s">
        <v>70</v>
      </c>
      <c r="AG2" t="s">
        <v>71</v>
      </c>
      <c r="AH2" t="s">
        <v>72</v>
      </c>
      <c r="AI2" t="s">
        <v>69</v>
      </c>
      <c r="AJ2" t="s">
        <v>70</v>
      </c>
      <c r="AK2" t="s">
        <v>71</v>
      </c>
      <c r="AL2" t="s">
        <v>72</v>
      </c>
      <c r="AM2" t="s">
        <v>55</v>
      </c>
      <c r="AN2" t="s">
        <v>57</v>
      </c>
      <c r="AO2" t="s">
        <v>52</v>
      </c>
      <c r="AP2" t="s">
        <v>53</v>
      </c>
      <c r="AQ2" t="s">
        <v>54</v>
      </c>
      <c r="AR2" t="s">
        <v>58</v>
      </c>
      <c r="AS2" t="s">
        <v>75</v>
      </c>
      <c r="AT2" t="s">
        <v>60</v>
      </c>
      <c r="AU2" t="s">
        <v>61</v>
      </c>
      <c r="AV2" t="s">
        <v>77</v>
      </c>
      <c r="AW2" t="s">
        <v>78</v>
      </c>
      <c r="AX2" s="15" t="s">
        <v>80</v>
      </c>
      <c r="AY2" s="15" t="s">
        <v>81</v>
      </c>
      <c r="AZ2" t="s">
        <v>144</v>
      </c>
      <c r="BA2" t="s">
        <v>145</v>
      </c>
      <c r="BB2" t="s">
        <v>146</v>
      </c>
      <c r="BC2" t="s">
        <v>147</v>
      </c>
      <c r="BD2" t="s">
        <v>148</v>
      </c>
      <c r="BE2" t="s">
        <v>149</v>
      </c>
    </row>
    <row r="3" spans="1:57" x14ac:dyDescent="0.25">
      <c r="A3" t="str">
        <f>+USUARIOS!C12</f>
        <v>No</v>
      </c>
      <c r="B3" t="str">
        <f>+USUARIOS!C13</f>
        <v>Si</v>
      </c>
      <c r="C3" t="str">
        <f>+USUARIOS!C14</f>
        <v>N/A</v>
      </c>
      <c r="D3" t="str">
        <f>+USUARIOS!C15</f>
        <v>Si</v>
      </c>
      <c r="E3" t="str">
        <f>+USUARIOS!C16</f>
        <v>Si</v>
      </c>
      <c r="F3" t="str">
        <f>+USUARIOS!C17</f>
        <v>Si</v>
      </c>
      <c r="G3">
        <f>+ABOGADOS!D11</f>
        <v>5</v>
      </c>
      <c r="H3">
        <f>+ABOGADOS!D12</f>
        <v>5</v>
      </c>
      <c r="I3">
        <f>+ABOGADOS!D13</f>
        <v>5</v>
      </c>
      <c r="J3">
        <f>+ABOGADOS!D14</f>
        <v>5</v>
      </c>
      <c r="K3">
        <f>+ABOGADOS!D17</f>
        <v>0</v>
      </c>
      <c r="L3">
        <f>+ABOGADOS!D18</f>
        <v>0</v>
      </c>
      <c r="M3">
        <f>+ABOGADOS!G10</f>
        <v>4</v>
      </c>
      <c r="N3">
        <f>+ABOGADOS!G11</f>
        <v>4</v>
      </c>
      <c r="O3">
        <f>+ABOGADOS!G12</f>
        <v>3</v>
      </c>
      <c r="Q3">
        <f>+JUDICIALES!D11</f>
        <v>9</v>
      </c>
      <c r="R3">
        <f>+JUDICIALES!D12</f>
        <v>9</v>
      </c>
      <c r="S3">
        <f>+JUDICIALES!D13</f>
        <v>1</v>
      </c>
      <c r="T3">
        <f>+JUDICIALES!D16</f>
        <v>0</v>
      </c>
      <c r="U3">
        <f>+JUDICIALES!D17</f>
        <v>0</v>
      </c>
      <c r="V3">
        <f>+JUDICIALES!D21</f>
        <v>11</v>
      </c>
      <c r="W3">
        <f>+JUDICIALES!D22</f>
        <v>0</v>
      </c>
      <c r="X3">
        <f>+JUDICIALES!G9</f>
        <v>1</v>
      </c>
      <c r="Y3">
        <f>+JUDICIALES!G10</f>
        <v>1</v>
      </c>
      <c r="Z3">
        <f>+JUDICIALES!G11</f>
        <v>1</v>
      </c>
      <c r="AA3">
        <f>+JUDICIALES!G15</f>
        <v>5</v>
      </c>
      <c r="AB3">
        <f>+JUDICIALES!G16</f>
        <v>2</v>
      </c>
      <c r="AC3">
        <f>+JUDICIALES!G17</f>
        <v>1</v>
      </c>
      <c r="AD3">
        <f>+JUDICIALES!G18</f>
        <v>1</v>
      </c>
      <c r="AE3">
        <f>+JUDICIALES!G21</f>
        <v>2</v>
      </c>
      <c r="AF3">
        <f>+JUDICIALES!G22</f>
        <v>2</v>
      </c>
      <c r="AG3">
        <f>+JUDICIALES!G23</f>
        <v>0</v>
      </c>
      <c r="AH3">
        <f>+JUDICIALES!G24</f>
        <v>0</v>
      </c>
      <c r="AI3">
        <f>+JUDICIALES!H21</f>
        <v>0</v>
      </c>
      <c r="AJ3">
        <f>+JUDICIALES!H22</f>
        <v>2</v>
      </c>
      <c r="AK3">
        <f>+JUDICIALES!H23</f>
        <v>0</v>
      </c>
      <c r="AL3">
        <f>+JUDICIALES!H24</f>
        <v>0</v>
      </c>
      <c r="AM3">
        <f>+PREJUDICIALES!D10</f>
        <v>0</v>
      </c>
      <c r="AN3">
        <f>+PREJUDICIALES!D11</f>
        <v>0</v>
      </c>
      <c r="AO3">
        <f>+PREJUDICIALES!D12</f>
        <v>0</v>
      </c>
      <c r="AP3">
        <f>+PREJUDICIALES!D13</f>
        <v>0</v>
      </c>
      <c r="AQ3">
        <f>+PREJUDICIALES!D14</f>
        <v>0</v>
      </c>
      <c r="AR3">
        <f>+PREJUDICIALES!D17</f>
        <v>4</v>
      </c>
      <c r="AS3">
        <f>+PREJUDICIALES!D18</f>
        <v>4</v>
      </c>
      <c r="AT3">
        <f>+PREJUDICIALES!G12</f>
        <v>0</v>
      </c>
      <c r="AU3">
        <f>+PREJUDICIALES!G13</f>
        <v>0</v>
      </c>
      <c r="AV3">
        <f>+ARBITRAMENTOS!D9</f>
        <v>0</v>
      </c>
      <c r="AW3">
        <f>+ARBITRAMENTOS!D10</f>
        <v>0</v>
      </c>
      <c r="AX3" t="str">
        <f>+PAGOS!D9</f>
        <v>No</v>
      </c>
      <c r="AY3">
        <f>+PAGOS!D10</f>
        <v>0</v>
      </c>
      <c r="AZ3" t="str">
        <f>+USUARIOS!C19</f>
        <v xml:space="preserve">No se relacionan fechas de las últimas capacitaciones a los perfiles de Jefe Jurídico, Secretario técnico y Administrador de la Entidad.
En cuanto al perfil de Jefe Financiero, la Directora Jurídica y Administrativa de la entidad (Administradora de la entidad/Jefe Jurídico) manifiesta que, siguiendo instrucciones dadas telefónicamente por la ANDJE y teniendo en cuenta que respecto de la función de vigilancia a las provisiones contables de los procesos judiciales, el Coordinador de Presupuesto y Contabilidad hace parte del Comité de Conciliación donde se ponen en conocimiento las provisiones judiciales que deban efectuarse, por lo cual, hasta la vigencia pasada no fue creado este perfil. No obstante, ante nuevas instrucciones dadas por la ANDJE en correo del 05 de marzo enviado a la entidad, será creado el Perfil Financiero a partir del primer semestre de 2021. </v>
      </c>
      <c r="BA3" t="str">
        <f>+ABOGADOS!C21</f>
        <v>No se aporta información actualizada correspondiente a las capacitaciones de los abogados, se toma información enviada para la certificación del periodo anterior.</v>
      </c>
      <c r="BB3" t="str">
        <f>+JUDICIALES!F28</f>
        <v>Los 11 procesos terminados hacen referencia a procesos terminados en cualquier fecha, tal y como indica la nota oculta dejada por Juan Pablo Garzón Peraza funcionario de la ANDJE, se aclara que en el período evaluado no se terminó ningún proceso. 
El proceso sin calificación corresponde a uno que no tiene pretensión económica, por lo cual no requiere calificación tal y como lo establece el artículo 3 de la Resolución 356 de 2016 expedida por la ANDJE.</v>
      </c>
      <c r="BC3" t="str">
        <f>+PREJUDICIALES!F17</f>
        <v>De acuerdo con la información enviada por la DJA, y los registros de e-Kogui, no existen conciliaciones prejudiciales activas a la fecha.</v>
      </c>
      <c r="BD3" t="str">
        <f>+ARBITRAMENTOS!C13</f>
        <v>De acuerdo con la información enviada por la DJA, no existen procesos arbitrales en la entidad en el periodo evaluado.</v>
      </c>
      <c r="BE3">
        <f>+PAGOS!F8</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B0B5E8-F134-4553-833A-7946B8442A10}">
  <dimension ref="B1:V25"/>
  <sheetViews>
    <sheetView showGridLines="0" topLeftCell="A4" workbookViewId="0">
      <selection activeCell="C21" sqref="C21:G24"/>
    </sheetView>
  </sheetViews>
  <sheetFormatPr baseColWidth="10" defaultRowHeight="15" x14ac:dyDescent="0.25"/>
  <cols>
    <col min="1" max="1" width="3.85546875" style="1" customWidth="1"/>
    <col min="2" max="2" width="11.42578125" style="1"/>
    <col min="3" max="3" width="48.140625" style="1" bestFit="1" customWidth="1"/>
    <col min="4" max="4" width="20.85546875" style="1" customWidth="1"/>
    <col min="5" max="5" width="6.28515625" style="1" customWidth="1"/>
    <col min="6" max="6" width="41.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+IF(D12&lt;=10,D12,IF(ROUNDDOWN(D12*10%,0)&lt;10,10,ROUNDDOWN(D12*10%,0)))</f>
        <v>5</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17.25" customHeight="1" x14ac:dyDescent="0.35">
      <c r="B7" s="14"/>
      <c r="C7" s="20" t="s">
        <v>124</v>
      </c>
      <c r="D7" s="73"/>
      <c r="E7" s="26"/>
      <c r="F7" s="94" t="str">
        <f>"Seleccione una muestra de "&amp;V3&amp;" abogados activos y complete la siguiente tabla"</f>
        <v>Seleccione una muestra de 5 abogados activos y complete la siguiente tabla</v>
      </c>
      <c r="G7" s="95"/>
      <c r="H7" s="33"/>
    </row>
    <row r="8" spans="2:22" x14ac:dyDescent="0.25">
      <c r="B8" s="14"/>
      <c r="D8" s="15"/>
      <c r="E8" s="15"/>
      <c r="F8" s="96"/>
      <c r="G8" s="97"/>
      <c r="H8" s="16"/>
      <c r="T8" s="1" t="s">
        <v>13</v>
      </c>
    </row>
    <row r="9" spans="2:22" ht="23.25" x14ac:dyDescent="0.25">
      <c r="B9" s="14"/>
      <c r="C9" s="34" t="s">
        <v>119</v>
      </c>
      <c r="E9" s="6"/>
      <c r="F9" s="24" t="s">
        <v>108</v>
      </c>
      <c r="G9" s="24" t="s">
        <v>19</v>
      </c>
      <c r="H9" s="16"/>
      <c r="T9" s="1" t="s">
        <v>14</v>
      </c>
    </row>
    <row r="10" spans="2:22" x14ac:dyDescent="0.25">
      <c r="B10" s="14"/>
      <c r="C10" s="23" t="s">
        <v>120</v>
      </c>
      <c r="D10" s="23" t="s">
        <v>23</v>
      </c>
      <c r="E10" s="6"/>
      <c r="F10" s="20" t="s">
        <v>105</v>
      </c>
      <c r="G10" s="57">
        <v>4</v>
      </c>
      <c r="H10" s="16"/>
    </row>
    <row r="11" spans="2:22" x14ac:dyDescent="0.25">
      <c r="B11" s="14"/>
      <c r="C11" s="20" t="s">
        <v>21</v>
      </c>
      <c r="D11" s="57">
        <v>5</v>
      </c>
      <c r="E11" s="6"/>
      <c r="F11" s="20" t="s">
        <v>106</v>
      </c>
      <c r="G11" s="57">
        <v>4</v>
      </c>
      <c r="H11" s="16"/>
    </row>
    <row r="12" spans="2:22" x14ac:dyDescent="0.25">
      <c r="B12" s="14"/>
      <c r="C12" s="20" t="s">
        <v>22</v>
      </c>
      <c r="D12" s="57">
        <v>5</v>
      </c>
      <c r="E12" s="6"/>
      <c r="F12" s="20" t="s">
        <v>107</v>
      </c>
      <c r="G12" s="57">
        <v>3</v>
      </c>
      <c r="H12" s="16"/>
    </row>
    <row r="13" spans="2:22" x14ac:dyDescent="0.25">
      <c r="B13" s="14"/>
      <c r="C13" s="20" t="s">
        <v>26</v>
      </c>
      <c r="D13" s="57">
        <v>5</v>
      </c>
      <c r="E13" s="6"/>
      <c r="F13" s="53" t="s">
        <v>113</v>
      </c>
      <c r="G13" s="52"/>
      <c r="H13" s="16"/>
    </row>
    <row r="14" spans="2:22" x14ac:dyDescent="0.25">
      <c r="B14" s="14"/>
      <c r="C14" s="20" t="s">
        <v>20</v>
      </c>
      <c r="D14" s="57">
        <v>5</v>
      </c>
      <c r="E14" s="6"/>
      <c r="F14" s="54" t="s">
        <v>114</v>
      </c>
      <c r="G14" s="55"/>
      <c r="H14" s="16"/>
    </row>
    <row r="15" spans="2:22" x14ac:dyDescent="0.25">
      <c r="B15" s="14"/>
      <c r="E15" s="6"/>
      <c r="H15" s="16"/>
    </row>
    <row r="16" spans="2:22" x14ac:dyDescent="0.25">
      <c r="B16" s="14"/>
      <c r="C16" s="23" t="s">
        <v>24</v>
      </c>
      <c r="D16" s="23" t="s">
        <v>23</v>
      </c>
      <c r="E16" s="6"/>
      <c r="F16" s="24" t="s">
        <v>117</v>
      </c>
      <c r="G16" s="24" t="s">
        <v>19</v>
      </c>
      <c r="H16" s="16"/>
    </row>
    <row r="17" spans="2:8" x14ac:dyDescent="0.25">
      <c r="B17" s="14"/>
      <c r="C17" s="20" t="s">
        <v>122</v>
      </c>
      <c r="D17" s="57">
        <v>0</v>
      </c>
      <c r="E17" s="6"/>
      <c r="F17" s="20" t="s">
        <v>125</v>
      </c>
      <c r="G17" s="57">
        <v>1</v>
      </c>
      <c r="H17" s="16"/>
    </row>
    <row r="18" spans="2:8" x14ac:dyDescent="0.25">
      <c r="B18" s="14"/>
      <c r="C18" s="20" t="s">
        <v>123</v>
      </c>
      <c r="D18" s="57">
        <v>0</v>
      </c>
      <c r="E18" s="6"/>
      <c r="F18" s="50" t="s">
        <v>88</v>
      </c>
      <c r="G18" s="57"/>
      <c r="H18" s="16"/>
    </row>
    <row r="19" spans="2:8" x14ac:dyDescent="0.25">
      <c r="B19" s="14"/>
      <c r="C19" s="67"/>
      <c r="E19" s="6"/>
      <c r="F19" s="20" t="s">
        <v>110</v>
      </c>
      <c r="G19" s="57"/>
      <c r="H19" s="16"/>
    </row>
    <row r="20" spans="2:8" ht="15.75" thickBot="1" x14ac:dyDescent="0.3">
      <c r="B20" s="14"/>
      <c r="C20" s="67" t="s">
        <v>109</v>
      </c>
      <c r="D20" s="76"/>
      <c r="E20" s="6"/>
      <c r="F20" s="74" t="s">
        <v>25</v>
      </c>
      <c r="G20" s="75">
        <v>4</v>
      </c>
      <c r="H20" s="16"/>
    </row>
    <row r="21" spans="2:8" ht="15.75" customHeight="1" x14ac:dyDescent="0.25">
      <c r="B21" s="14"/>
      <c r="C21" s="98" t="s">
        <v>155</v>
      </c>
      <c r="D21" s="99"/>
      <c r="E21" s="99"/>
      <c r="F21" s="99"/>
      <c r="G21" s="100"/>
      <c r="H21" s="16"/>
    </row>
    <row r="22" spans="2:8" x14ac:dyDescent="0.25">
      <c r="B22" s="14"/>
      <c r="C22" s="101"/>
      <c r="D22" s="102"/>
      <c r="E22" s="102"/>
      <c r="F22" s="102"/>
      <c r="G22" s="103"/>
      <c r="H22" s="16"/>
    </row>
    <row r="23" spans="2:8" x14ac:dyDescent="0.25">
      <c r="B23" s="14"/>
      <c r="C23" s="101"/>
      <c r="D23" s="102"/>
      <c r="E23" s="102"/>
      <c r="F23" s="102"/>
      <c r="G23" s="103"/>
      <c r="H23" s="16"/>
    </row>
    <row r="24" spans="2:8" ht="15.75" thickBot="1" x14ac:dyDescent="0.3">
      <c r="B24" s="14"/>
      <c r="C24" s="104"/>
      <c r="D24" s="105"/>
      <c r="E24" s="105"/>
      <c r="F24" s="105"/>
      <c r="G24" s="106"/>
      <c r="H24" s="16"/>
    </row>
    <row r="25" spans="2:8" ht="15.75" thickBot="1" x14ac:dyDescent="0.3">
      <c r="B25" s="17"/>
      <c r="C25" s="18"/>
      <c r="D25" s="18"/>
      <c r="E25" s="18"/>
      <c r="F25" s="18"/>
      <c r="G25" s="18"/>
      <c r="H25" s="19"/>
    </row>
  </sheetData>
  <sheetProtection algorithmName="SHA-512" hashValue="kHPU+Xv7H5/2G0Vt+BCHnnUqUKT7kiQmQUF55XTqCcFEUucs6xhFplPJ5gtQjUxlwygZWLB3iRbBtiKxwEBJDA==" saltValue="zUYoYNcrMnVQ8Vx57ZG7fA==" spinCount="100000" sheet="1"/>
  <mergeCells count="2">
    <mergeCell ref="F7:G8"/>
    <mergeCell ref="C21:G24"/>
  </mergeCells>
  <dataValidations count="1">
    <dataValidation type="date" allowBlank="1" showInputMessage="1" showErrorMessage="1" sqref="D7" xr:uid="{1C191474-2F43-41D4-B063-E3FB9EF1CF83}">
      <formula1>44197</formula1>
      <formula2>44286</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2820D-2708-42C6-B139-54F103CBEEC5}">
  <dimension ref="B1:W34"/>
  <sheetViews>
    <sheetView showGridLines="0" tabSelected="1" topLeftCell="A19" zoomScale="98" zoomScaleNormal="98" workbookViewId="0">
      <selection activeCell="I12" sqref="I12"/>
    </sheetView>
  </sheetViews>
  <sheetFormatPr baseColWidth="10" defaultRowHeight="15" x14ac:dyDescent="0.25"/>
  <cols>
    <col min="1" max="1" width="3.85546875" style="1" customWidth="1"/>
    <col min="2" max="2" width="11.42578125" style="1"/>
    <col min="3" max="3" width="56.5703125" style="1" bestFit="1" customWidth="1"/>
    <col min="4" max="4" width="15.28515625" style="1" customWidth="1"/>
    <col min="5" max="5" width="6.28515625" style="1" customWidth="1"/>
    <col min="6" max="6" width="55.85546875" style="1" bestFit="1" customWidth="1"/>
    <col min="7" max="7" width="11.28515625" style="1" customWidth="1"/>
    <col min="8" max="8" width="15.28515625" style="1" customWidth="1"/>
    <col min="9" max="9" width="7.28515625" style="1" customWidth="1"/>
    <col min="10" max="16384" width="11.42578125" style="1"/>
  </cols>
  <sheetData>
    <row r="1" spans="2:23" ht="15.75" thickBot="1" x14ac:dyDescent="0.3"/>
    <row r="2" spans="2:23" ht="9" customHeight="1" x14ac:dyDescent="0.25">
      <c r="B2" s="29"/>
      <c r="C2" s="30"/>
      <c r="D2" s="30"/>
      <c r="E2" s="30"/>
      <c r="F2" s="30"/>
      <c r="G2" s="30"/>
      <c r="H2" s="30"/>
      <c r="I2" s="31"/>
    </row>
    <row r="3" spans="2:23" x14ac:dyDescent="0.25">
      <c r="B3" s="14"/>
      <c r="C3" s="15"/>
      <c r="D3" s="15"/>
      <c r="E3" s="15"/>
      <c r="F3" s="15"/>
      <c r="G3" s="15"/>
      <c r="H3" s="15"/>
      <c r="I3" s="16"/>
      <c r="W3" s="28">
        <f>+IF(D17&lt;=10,D17,IF(ROUNDDOWN(D17*10%,0)&lt;10,10,ROUNDDOWN(D17*10%,0)))</f>
        <v>0</v>
      </c>
    </row>
    <row r="4" spans="2:23" x14ac:dyDescent="0.25">
      <c r="B4" s="14"/>
      <c r="C4" s="15"/>
      <c r="D4" s="15"/>
      <c r="E4" s="15"/>
      <c r="F4" s="15"/>
      <c r="G4" s="15"/>
      <c r="H4" s="15"/>
      <c r="I4" s="16"/>
    </row>
    <row r="5" spans="2:23" ht="9" customHeight="1" x14ac:dyDescent="0.25">
      <c r="B5" s="14"/>
      <c r="C5" s="15"/>
      <c r="D5" s="15"/>
      <c r="E5" s="15"/>
      <c r="F5" s="15"/>
      <c r="G5" s="15"/>
      <c r="H5" s="15"/>
      <c r="I5" s="16"/>
    </row>
    <row r="6" spans="2:23" ht="19.5" customHeight="1" x14ac:dyDescent="0.25">
      <c r="B6" s="14"/>
      <c r="C6" s="111" t="s">
        <v>74</v>
      </c>
      <c r="D6" s="111"/>
      <c r="E6" s="111"/>
      <c r="F6" s="111"/>
      <c r="G6" s="111"/>
      <c r="H6" s="111"/>
      <c r="I6" s="33"/>
    </row>
    <row r="7" spans="2:23" x14ac:dyDescent="0.25">
      <c r="B7" s="14"/>
      <c r="C7" s="15"/>
      <c r="D7" s="15"/>
      <c r="E7" s="15"/>
      <c r="F7" s="15"/>
      <c r="G7" s="15"/>
      <c r="H7" s="15"/>
      <c r="I7" s="16"/>
      <c r="U7" s="1" t="s">
        <v>13</v>
      </c>
    </row>
    <row r="8" spans="2:23" x14ac:dyDescent="0.25">
      <c r="B8" s="14"/>
      <c r="C8" s="23" t="s">
        <v>127</v>
      </c>
      <c r="D8" s="60">
        <v>44265</v>
      </c>
      <c r="E8" s="6"/>
      <c r="F8" s="37" t="s">
        <v>116</v>
      </c>
      <c r="G8" s="37" t="s">
        <v>18</v>
      </c>
      <c r="H8" s="15"/>
      <c r="I8" s="16"/>
      <c r="U8" s="1" t="s">
        <v>14</v>
      </c>
    </row>
    <row r="9" spans="2:23" x14ac:dyDescent="0.25">
      <c r="B9" s="14"/>
      <c r="E9" s="6"/>
      <c r="F9" s="20" t="s">
        <v>27</v>
      </c>
      <c r="G9" s="57">
        <v>1</v>
      </c>
      <c r="H9" s="15"/>
      <c r="I9" s="16"/>
    </row>
    <row r="10" spans="2:23" x14ac:dyDescent="0.25">
      <c r="B10" s="14"/>
      <c r="C10" s="23" t="s">
        <v>126</v>
      </c>
      <c r="D10" s="23" t="s">
        <v>23</v>
      </c>
      <c r="E10" s="6"/>
      <c r="F10" s="20" t="s">
        <v>66</v>
      </c>
      <c r="G10" s="57">
        <v>1</v>
      </c>
      <c r="H10" s="15"/>
      <c r="I10" s="16"/>
    </row>
    <row r="11" spans="2:23" x14ac:dyDescent="0.25">
      <c r="B11" s="14"/>
      <c r="C11" s="20" t="s">
        <v>28</v>
      </c>
      <c r="D11" s="57">
        <v>9</v>
      </c>
      <c r="E11" s="6"/>
      <c r="F11" s="20" t="s">
        <v>93</v>
      </c>
      <c r="G11" s="57">
        <v>1</v>
      </c>
      <c r="H11" s="15"/>
      <c r="I11" s="16"/>
    </row>
    <row r="12" spans="2:23" x14ac:dyDescent="0.25">
      <c r="B12" s="14"/>
      <c r="C12" s="20" t="s">
        <v>29</v>
      </c>
      <c r="D12" s="57">
        <v>9</v>
      </c>
      <c r="E12" s="6"/>
      <c r="F12" s="38" t="s">
        <v>92</v>
      </c>
      <c r="I12" s="16"/>
    </row>
    <row r="13" spans="2:23" x14ac:dyDescent="0.25">
      <c r="B13" s="14"/>
      <c r="C13" s="20" t="s">
        <v>89</v>
      </c>
      <c r="D13" s="57">
        <v>1</v>
      </c>
      <c r="E13" s="6"/>
      <c r="F13" s="38" t="s">
        <v>94</v>
      </c>
      <c r="I13" s="16"/>
    </row>
    <row r="14" spans="2:23" x14ac:dyDescent="0.25">
      <c r="B14" s="14"/>
      <c r="E14" s="6"/>
      <c r="F14" s="24" t="s">
        <v>34</v>
      </c>
      <c r="G14" s="24" t="s">
        <v>23</v>
      </c>
      <c r="I14" s="16"/>
    </row>
    <row r="15" spans="2:23" x14ac:dyDescent="0.25">
      <c r="B15" s="14"/>
      <c r="C15" s="23" t="s">
        <v>128</v>
      </c>
      <c r="D15" s="23" t="s">
        <v>23</v>
      </c>
      <c r="E15" s="6"/>
      <c r="F15" s="20" t="s">
        <v>132</v>
      </c>
      <c r="G15" s="57">
        <v>5</v>
      </c>
      <c r="I15" s="16"/>
    </row>
    <row r="16" spans="2:23" x14ac:dyDescent="0.25">
      <c r="B16" s="14"/>
      <c r="C16" s="20" t="s">
        <v>151</v>
      </c>
      <c r="D16" s="57">
        <v>0</v>
      </c>
      <c r="E16" s="6"/>
      <c r="F16" s="20" t="s">
        <v>133</v>
      </c>
      <c r="G16" s="57">
        <v>2</v>
      </c>
      <c r="H16" s="15"/>
      <c r="I16" s="16"/>
    </row>
    <row r="17" spans="2:9" x14ac:dyDescent="0.25">
      <c r="B17" s="14"/>
      <c r="C17" s="20" t="s">
        <v>152</v>
      </c>
      <c r="D17" s="57">
        <v>0</v>
      </c>
      <c r="E17" s="6"/>
      <c r="F17" s="20" t="s">
        <v>134</v>
      </c>
      <c r="G17" s="57">
        <v>1</v>
      </c>
      <c r="H17" s="15"/>
      <c r="I17" s="16"/>
    </row>
    <row r="18" spans="2:9" x14ac:dyDescent="0.25">
      <c r="B18" s="14"/>
      <c r="C18" s="38" t="s">
        <v>90</v>
      </c>
      <c r="E18" s="6"/>
      <c r="F18" s="20" t="s">
        <v>36</v>
      </c>
      <c r="G18" s="57">
        <v>1</v>
      </c>
      <c r="H18" s="15"/>
      <c r="I18" s="16"/>
    </row>
    <row r="19" spans="2:9" x14ac:dyDescent="0.25">
      <c r="B19" s="14"/>
      <c r="E19" s="6"/>
      <c r="H19" s="15"/>
      <c r="I19" s="16"/>
    </row>
    <row r="20" spans="2:9" ht="29.25" customHeight="1" x14ac:dyDescent="0.25">
      <c r="B20" s="14"/>
      <c r="C20" s="51" t="s">
        <v>33</v>
      </c>
      <c r="D20" s="51" t="s">
        <v>23</v>
      </c>
      <c r="E20" s="6"/>
      <c r="F20" s="39" t="s">
        <v>115</v>
      </c>
      <c r="G20" s="39" t="s">
        <v>31</v>
      </c>
      <c r="H20" s="40" t="s">
        <v>73</v>
      </c>
      <c r="I20" s="16"/>
    </row>
    <row r="21" spans="2:9" x14ac:dyDescent="0.25">
      <c r="B21" s="14"/>
      <c r="C21" s="68" t="s">
        <v>129</v>
      </c>
      <c r="D21" s="69">
        <v>11</v>
      </c>
      <c r="E21" s="6"/>
      <c r="F21" s="20" t="s">
        <v>69</v>
      </c>
      <c r="G21" s="57">
        <v>2</v>
      </c>
      <c r="H21" s="57">
        <v>0</v>
      </c>
      <c r="I21" s="16"/>
    </row>
    <row r="22" spans="2:9" ht="15" customHeight="1" x14ac:dyDescent="0.25">
      <c r="B22" s="14"/>
      <c r="C22" s="68" t="s">
        <v>91</v>
      </c>
      <c r="D22" s="69">
        <v>0</v>
      </c>
      <c r="E22" s="6"/>
      <c r="F22" s="20" t="s">
        <v>70</v>
      </c>
      <c r="G22" s="57">
        <v>2</v>
      </c>
      <c r="H22" s="57">
        <v>2</v>
      </c>
      <c r="I22" s="16"/>
    </row>
    <row r="23" spans="2:9" ht="24.75" x14ac:dyDescent="0.25">
      <c r="B23" s="14"/>
      <c r="C23" s="81" t="s">
        <v>130</v>
      </c>
      <c r="D23" s="81"/>
      <c r="E23" s="6"/>
      <c r="F23" s="20" t="s">
        <v>71</v>
      </c>
      <c r="G23" s="57">
        <v>0</v>
      </c>
      <c r="H23" s="57">
        <v>0</v>
      </c>
      <c r="I23" s="16"/>
    </row>
    <row r="24" spans="2:9" x14ac:dyDescent="0.25">
      <c r="B24" s="14"/>
      <c r="C24" s="15"/>
      <c r="E24" s="6"/>
      <c r="F24" s="20" t="s">
        <v>72</v>
      </c>
      <c r="G24" s="57">
        <v>0</v>
      </c>
      <c r="H24" s="57">
        <v>0</v>
      </c>
      <c r="I24" s="16"/>
    </row>
    <row r="25" spans="2:9" ht="30" customHeight="1" x14ac:dyDescent="0.25">
      <c r="B25" s="14"/>
      <c r="C25" s="77" t="str">
        <f>"Seleccione "&amp;W3&amp;" procesos teminados en el  segundo semestre de 2020 y llene la siguiente tabla:"</f>
        <v>Seleccione 0 procesos teminados en el  segundo semestre de 2020 y llene la siguiente tabla:</v>
      </c>
      <c r="D25" s="78"/>
      <c r="E25" s="6"/>
      <c r="F25" s="112" t="s">
        <v>131</v>
      </c>
      <c r="G25" s="112"/>
      <c r="H25" s="112"/>
      <c r="I25" s="16"/>
    </row>
    <row r="26" spans="2:9" ht="15.75" thickBot="1" x14ac:dyDescent="0.3">
      <c r="B26" s="14"/>
      <c r="C26" s="79"/>
      <c r="D26" s="80"/>
      <c r="E26" s="6"/>
      <c r="F26" s="70"/>
      <c r="G26" s="15"/>
      <c r="H26" s="15"/>
      <c r="I26" s="16"/>
    </row>
    <row r="27" spans="2:9" ht="15.75" thickBot="1" x14ac:dyDescent="0.3">
      <c r="B27" s="14"/>
      <c r="C27" s="51" t="s">
        <v>103</v>
      </c>
      <c r="D27" s="51" t="s">
        <v>23</v>
      </c>
      <c r="E27" s="6"/>
      <c r="F27" s="107" t="s">
        <v>102</v>
      </c>
      <c r="G27" s="108"/>
      <c r="H27" s="109"/>
      <c r="I27" s="16"/>
    </row>
    <row r="28" spans="2:9" x14ac:dyDescent="0.25">
      <c r="B28" s="14"/>
      <c r="C28" s="20" t="s">
        <v>95</v>
      </c>
      <c r="D28" s="57">
        <v>0</v>
      </c>
      <c r="E28" s="6"/>
      <c r="F28" s="110" t="s">
        <v>159</v>
      </c>
      <c r="G28" s="99"/>
      <c r="H28" s="100"/>
      <c r="I28" s="16"/>
    </row>
    <row r="29" spans="2:9" x14ac:dyDescent="0.25">
      <c r="B29" s="14"/>
      <c r="C29" s="20" t="s">
        <v>96</v>
      </c>
      <c r="D29" s="57">
        <v>0</v>
      </c>
      <c r="E29" s="6"/>
      <c r="F29" s="101"/>
      <c r="G29" s="102"/>
      <c r="H29" s="103"/>
      <c r="I29" s="16"/>
    </row>
    <row r="30" spans="2:9" x14ac:dyDescent="0.25">
      <c r="B30" s="14"/>
      <c r="C30" s="20" t="s">
        <v>97</v>
      </c>
      <c r="D30" s="57">
        <v>0</v>
      </c>
      <c r="E30" s="6"/>
      <c r="F30" s="101"/>
      <c r="G30" s="102"/>
      <c r="H30" s="103"/>
      <c r="I30" s="16"/>
    </row>
    <row r="31" spans="2:9" x14ac:dyDescent="0.25">
      <c r="B31" s="14"/>
      <c r="C31" s="20" t="s">
        <v>98</v>
      </c>
      <c r="D31" s="57">
        <v>0</v>
      </c>
      <c r="E31" s="6"/>
      <c r="F31" s="101"/>
      <c r="G31" s="102"/>
      <c r="H31" s="103"/>
      <c r="I31" s="16"/>
    </row>
    <row r="32" spans="2:9" x14ac:dyDescent="0.25">
      <c r="B32" s="14"/>
      <c r="C32" s="20" t="s">
        <v>99</v>
      </c>
      <c r="D32" s="57">
        <v>0</v>
      </c>
      <c r="E32" s="6"/>
      <c r="F32" s="101"/>
      <c r="G32" s="102"/>
      <c r="H32" s="103"/>
      <c r="I32" s="16"/>
    </row>
    <row r="33" spans="2:9" ht="15.75" thickBot="1" x14ac:dyDescent="0.3">
      <c r="B33" s="14"/>
      <c r="C33" s="15"/>
      <c r="E33" s="6"/>
      <c r="F33" s="104"/>
      <c r="G33" s="105"/>
      <c r="H33" s="106"/>
      <c r="I33" s="16"/>
    </row>
    <row r="34" spans="2:9" ht="15.75" thickBot="1" x14ac:dyDescent="0.3">
      <c r="B34" s="17"/>
      <c r="C34" s="18"/>
      <c r="D34" s="18"/>
      <c r="E34" s="18"/>
      <c r="F34" s="18"/>
      <c r="G34" s="18"/>
      <c r="H34" s="18"/>
      <c r="I34" s="19"/>
    </row>
  </sheetData>
  <sheetProtection algorithmName="SHA-512" hashValue="cn73xGaDDtO+fe51V5+/2AC/jPmqGW300wDTlAveHjk9dZPnLgKdsD2fxRhHDttkrLNimO1hZiIEtop+JBTk+Q==" saltValue="q0TOdPXM1IMe0yTyOM+JvQ==" spinCount="100000" sheet="1"/>
  <mergeCells count="4">
    <mergeCell ref="F27:H27"/>
    <mergeCell ref="F28:H33"/>
    <mergeCell ref="C6:H6"/>
    <mergeCell ref="F25:H25"/>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5FC5B-4A94-48EB-8C86-7D20D1A6D852}">
  <dimension ref="B1:V23"/>
  <sheetViews>
    <sheetView showGridLines="0" topLeftCell="A4" workbookViewId="0">
      <selection activeCell="D17" sqref="D17"/>
    </sheetView>
  </sheetViews>
  <sheetFormatPr baseColWidth="10" defaultRowHeight="15" x14ac:dyDescent="0.25"/>
  <cols>
    <col min="1" max="1" width="3.85546875" style="1" customWidth="1"/>
    <col min="2" max="2" width="11.42578125" style="1"/>
    <col min="3" max="3" width="50.85546875" style="1" bestFit="1" customWidth="1"/>
    <col min="4" max="4" width="20.85546875" style="1" customWidth="1"/>
    <col min="5" max="5" width="6.28515625" style="1" customWidth="1"/>
    <col min="6" max="6" width="47.85546875" style="1" bestFit="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c r="V2" s="1">
        <f>+D13+D14</f>
        <v>0</v>
      </c>
    </row>
    <row r="3" spans="2:22" x14ac:dyDescent="0.25">
      <c r="B3" s="14"/>
      <c r="C3" s="15"/>
      <c r="D3" s="15"/>
      <c r="E3" s="15"/>
      <c r="F3" s="15"/>
      <c r="G3" s="15"/>
      <c r="H3" s="16"/>
      <c r="V3" s="28">
        <f>+IF(V2&lt;=20,V2,IF(ROUNDDOWN(V2*10%,0)&lt;20,20,ROUNDDOWN(V2*10%,0)))</f>
        <v>0</v>
      </c>
    </row>
    <row r="4" spans="2:22" x14ac:dyDescent="0.25">
      <c r="B4" s="14"/>
      <c r="C4" s="15"/>
      <c r="D4" s="15"/>
      <c r="E4" s="15"/>
      <c r="F4" s="15"/>
      <c r="G4" s="15"/>
      <c r="H4" s="16"/>
    </row>
    <row r="5" spans="2:22" x14ac:dyDescent="0.25">
      <c r="B5" s="14"/>
      <c r="C5" s="15"/>
      <c r="D5" s="15"/>
      <c r="E5" s="15"/>
      <c r="F5" s="15"/>
      <c r="G5" s="15"/>
      <c r="H5" s="16"/>
    </row>
    <row r="6" spans="2:22" ht="15" customHeight="1" x14ac:dyDescent="0.25">
      <c r="B6" s="14"/>
      <c r="C6" s="27"/>
      <c r="D6" s="27"/>
      <c r="E6" s="27"/>
      <c r="G6" s="32"/>
      <c r="H6" s="33"/>
    </row>
    <row r="7" spans="2:22" ht="23.25" x14ac:dyDescent="0.25">
      <c r="B7" s="14"/>
      <c r="C7" s="111" t="s">
        <v>56</v>
      </c>
      <c r="D7" s="111"/>
      <c r="E7" s="111"/>
      <c r="F7" s="111"/>
      <c r="G7" s="111"/>
      <c r="H7" s="33"/>
    </row>
    <row r="8" spans="2:22" x14ac:dyDescent="0.25">
      <c r="B8" s="14"/>
      <c r="C8" s="15"/>
      <c r="D8" s="15"/>
      <c r="E8" s="15"/>
      <c r="H8" s="16"/>
      <c r="T8" s="1" t="s">
        <v>13</v>
      </c>
    </row>
    <row r="9" spans="2:22" ht="15" customHeight="1" x14ac:dyDescent="0.25">
      <c r="B9" s="14"/>
      <c r="C9" s="23" t="s">
        <v>135</v>
      </c>
      <c r="D9" s="23" t="s">
        <v>23</v>
      </c>
      <c r="E9" s="6"/>
      <c r="F9" s="94" t="str">
        <f>"Seleccione una muestra de "&amp;V3&amp;" prejudiciales activos registrados antes de 30 de junio de 2020 y complete la siguiente tabla"</f>
        <v>Seleccione una muestra de 0 prejudiciales activos registrados antes de 30 de junio de 2020 y complete la siguiente tabla</v>
      </c>
      <c r="G9" s="95"/>
      <c r="H9" s="16"/>
      <c r="T9" s="1" t="s">
        <v>14</v>
      </c>
    </row>
    <row r="10" spans="2:22" x14ac:dyDescent="0.25">
      <c r="B10" s="14"/>
      <c r="C10" s="20" t="s">
        <v>55</v>
      </c>
      <c r="D10" s="57">
        <v>0</v>
      </c>
      <c r="E10" s="6"/>
      <c r="F10" s="96"/>
      <c r="G10" s="97"/>
      <c r="H10" s="16"/>
    </row>
    <row r="11" spans="2:22" x14ac:dyDescent="0.25">
      <c r="B11" s="14"/>
      <c r="C11" s="20" t="s">
        <v>57</v>
      </c>
      <c r="D11" s="57">
        <v>0</v>
      </c>
      <c r="E11" s="6"/>
      <c r="F11" s="24" t="s">
        <v>33</v>
      </c>
      <c r="G11" s="24" t="s">
        <v>59</v>
      </c>
      <c r="H11" s="16"/>
    </row>
    <row r="12" spans="2:22" x14ac:dyDescent="0.25">
      <c r="B12" s="14"/>
      <c r="C12" s="20" t="s">
        <v>136</v>
      </c>
      <c r="D12" s="57">
        <v>0</v>
      </c>
      <c r="E12" s="6"/>
      <c r="F12" s="36" t="s">
        <v>60</v>
      </c>
      <c r="G12" s="62">
        <v>0</v>
      </c>
      <c r="H12" s="16"/>
    </row>
    <row r="13" spans="2:22" x14ac:dyDescent="0.25">
      <c r="B13" s="14"/>
      <c r="C13" s="20" t="s">
        <v>137</v>
      </c>
      <c r="D13" s="57">
        <v>0</v>
      </c>
      <c r="E13" s="6"/>
      <c r="F13" s="20" t="s">
        <v>61</v>
      </c>
      <c r="G13" s="57">
        <v>0</v>
      </c>
      <c r="H13" s="16"/>
    </row>
    <row r="14" spans="2:22" x14ac:dyDescent="0.25">
      <c r="B14" s="14"/>
      <c r="C14" s="20" t="s">
        <v>86</v>
      </c>
      <c r="D14" s="57">
        <v>0</v>
      </c>
      <c r="E14" s="6"/>
      <c r="F14"/>
      <c r="G14"/>
      <c r="H14" s="16"/>
    </row>
    <row r="15" spans="2:22" x14ac:dyDescent="0.25">
      <c r="B15" s="14"/>
      <c r="E15" s="6"/>
      <c r="F15"/>
      <c r="G15"/>
      <c r="H15" s="16"/>
    </row>
    <row r="16" spans="2:22" ht="15.75" thickBot="1" x14ac:dyDescent="0.3">
      <c r="B16" s="14"/>
      <c r="C16" s="23" t="s">
        <v>140</v>
      </c>
      <c r="D16" s="23" t="s">
        <v>23</v>
      </c>
      <c r="E16" s="6"/>
      <c r="F16" s="113" t="s">
        <v>102</v>
      </c>
      <c r="G16" s="113"/>
      <c r="H16" s="16"/>
    </row>
    <row r="17" spans="2:8" x14ac:dyDescent="0.25">
      <c r="B17" s="14"/>
      <c r="C17" s="20" t="s">
        <v>138</v>
      </c>
      <c r="D17" s="57">
        <v>4</v>
      </c>
      <c r="E17" s="6"/>
      <c r="F17" s="114" t="s">
        <v>157</v>
      </c>
      <c r="G17" s="115"/>
      <c r="H17" s="16"/>
    </row>
    <row r="18" spans="2:8" x14ac:dyDescent="0.25">
      <c r="B18" s="14"/>
      <c r="C18" s="20" t="s">
        <v>139</v>
      </c>
      <c r="D18" s="57">
        <v>4</v>
      </c>
      <c r="E18" s="6"/>
      <c r="F18" s="116"/>
      <c r="G18" s="117"/>
      <c r="H18" s="16"/>
    </row>
    <row r="19" spans="2:8" x14ac:dyDescent="0.25">
      <c r="B19" s="14"/>
      <c r="C19"/>
      <c r="D19"/>
      <c r="E19" s="6"/>
      <c r="F19" s="116"/>
      <c r="G19" s="117"/>
      <c r="H19" s="16"/>
    </row>
    <row r="20" spans="2:8" x14ac:dyDescent="0.25">
      <c r="B20" s="14"/>
      <c r="C20"/>
      <c r="D20"/>
      <c r="E20" s="6"/>
      <c r="F20" s="116"/>
      <c r="G20" s="117"/>
      <c r="H20" s="16"/>
    </row>
    <row r="21" spans="2:8" x14ac:dyDescent="0.25">
      <c r="B21" s="14"/>
      <c r="E21" s="6"/>
      <c r="F21" s="116"/>
      <c r="G21" s="117"/>
      <c r="H21" s="16"/>
    </row>
    <row r="22" spans="2:8" ht="15.75" thickBot="1" x14ac:dyDescent="0.3">
      <c r="B22" s="14"/>
      <c r="C22" s="15"/>
      <c r="D22" s="15"/>
      <c r="E22" s="6"/>
      <c r="F22" s="118"/>
      <c r="G22" s="119"/>
      <c r="H22" s="16"/>
    </row>
    <row r="23" spans="2:8" ht="15.75" thickBot="1" x14ac:dyDescent="0.3">
      <c r="B23" s="17"/>
      <c r="C23" s="18"/>
      <c r="D23" s="18"/>
      <c r="E23" s="18"/>
      <c r="F23" s="18"/>
      <c r="G23" s="18"/>
      <c r="H23" s="19"/>
    </row>
  </sheetData>
  <sheetProtection algorithmName="SHA-512" hashValue="lA5UFzD7UbMsFuqMvkTh/Az+GpnWW/ng4QNAeaGeRDMBYsLtsGC/IJ4uKi56tKBfj6soozIdqXRs5vKwfrXanA==" saltValue="s44o6ATtgsBLhwsnUAyxZg==" spinCount="100000" sheet="1"/>
  <mergeCells count="4">
    <mergeCell ref="F9:G10"/>
    <mergeCell ref="C7:G7"/>
    <mergeCell ref="F16:G16"/>
    <mergeCell ref="F17:G22"/>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F4D8-8E0E-4532-890E-2F29FCBB3654}">
  <dimension ref="B1:V17"/>
  <sheetViews>
    <sheetView showGridLines="0" workbookViewId="0">
      <selection activeCell="C13" sqref="C13:G16"/>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48.28515625" style="1" bestFit="1" customWidth="1"/>
    <col min="7" max="7" width="21.710937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36.75" customHeight="1" x14ac:dyDescent="0.35">
      <c r="B6" s="14"/>
      <c r="C6" s="34" t="s">
        <v>76</v>
      </c>
      <c r="D6" s="35"/>
      <c r="E6" s="26"/>
      <c r="F6"/>
      <c r="G6"/>
      <c r="H6" s="33"/>
    </row>
    <row r="7" spans="2:22" x14ac:dyDescent="0.25">
      <c r="B7" s="14"/>
      <c r="C7" s="15"/>
      <c r="D7" s="15"/>
      <c r="E7" s="15"/>
      <c r="F7"/>
      <c r="G7"/>
      <c r="H7" s="16"/>
      <c r="T7" s="1" t="s">
        <v>13</v>
      </c>
    </row>
    <row r="8" spans="2:22" x14ac:dyDescent="0.25">
      <c r="B8" s="14"/>
      <c r="C8" s="23" t="s">
        <v>76</v>
      </c>
      <c r="D8" s="23" t="s">
        <v>23</v>
      </c>
      <c r="E8" s="6"/>
      <c r="F8" s="23" t="s">
        <v>76</v>
      </c>
      <c r="G8" s="23" t="s">
        <v>23</v>
      </c>
      <c r="H8" s="16"/>
      <c r="T8" s="1" t="s">
        <v>14</v>
      </c>
    </row>
    <row r="9" spans="2:22" x14ac:dyDescent="0.25">
      <c r="B9" s="14"/>
      <c r="C9" s="20" t="s">
        <v>141</v>
      </c>
      <c r="D9" s="57">
        <v>0</v>
      </c>
      <c r="E9" s="6"/>
      <c r="F9" s="20" t="s">
        <v>142</v>
      </c>
      <c r="G9" s="63">
        <v>0</v>
      </c>
      <c r="H9" s="16"/>
    </row>
    <row r="10" spans="2:22" x14ac:dyDescent="0.25">
      <c r="B10" s="14"/>
      <c r="C10" s="20" t="s">
        <v>78</v>
      </c>
      <c r="D10" s="57">
        <v>0</v>
      </c>
      <c r="E10" s="6"/>
      <c r="F10" s="20" t="s">
        <v>100</v>
      </c>
      <c r="G10" s="63">
        <v>0</v>
      </c>
      <c r="H10" s="16"/>
    </row>
    <row r="11" spans="2:22" x14ac:dyDescent="0.25">
      <c r="B11" s="14"/>
      <c r="C11" s="15"/>
      <c r="D11" s="61"/>
      <c r="E11" s="6"/>
      <c r="F11" s="15"/>
      <c r="G11" s="64"/>
      <c r="H11" s="16"/>
    </row>
    <row r="12" spans="2:22" ht="15.75" thickBot="1" x14ac:dyDescent="0.3">
      <c r="B12" s="14"/>
      <c r="C12" s="65" t="s">
        <v>104</v>
      </c>
      <c r="D12" s="61"/>
      <c r="E12" s="6"/>
      <c r="F12" s="15"/>
      <c r="G12" s="64"/>
      <c r="H12" s="16"/>
      <c r="T12" s="1">
        <f>IF(D9="",0,1)</f>
        <v>1</v>
      </c>
    </row>
    <row r="13" spans="2:22" x14ac:dyDescent="0.25">
      <c r="B13" s="14"/>
      <c r="C13" s="120" t="s">
        <v>156</v>
      </c>
      <c r="D13" s="121"/>
      <c r="E13" s="121"/>
      <c r="F13" s="121"/>
      <c r="G13" s="122"/>
      <c r="H13" s="16"/>
    </row>
    <row r="14" spans="2:22" x14ac:dyDescent="0.25">
      <c r="B14" s="14"/>
      <c r="C14" s="123"/>
      <c r="D14" s="124"/>
      <c r="E14" s="124"/>
      <c r="F14" s="124"/>
      <c r="G14" s="125"/>
      <c r="H14" s="16"/>
    </row>
    <row r="15" spans="2:22" x14ac:dyDescent="0.25">
      <c r="B15" s="14"/>
      <c r="C15" s="123"/>
      <c r="D15" s="124"/>
      <c r="E15" s="124"/>
      <c r="F15" s="124"/>
      <c r="G15" s="125"/>
      <c r="H15" s="16"/>
    </row>
    <row r="16" spans="2:22" ht="15.75" thickBot="1" x14ac:dyDescent="0.3">
      <c r="B16" s="14"/>
      <c r="C16" s="126"/>
      <c r="D16" s="127"/>
      <c r="E16" s="127"/>
      <c r="F16" s="127"/>
      <c r="G16" s="128"/>
      <c r="H16" s="16"/>
      <c r="T16" s="1">
        <f>IF(G9="",0,1)</f>
        <v>1</v>
      </c>
    </row>
    <row r="17" spans="2:20" ht="15.75" thickBot="1" x14ac:dyDescent="0.3">
      <c r="B17" s="17"/>
      <c r="C17" s="18"/>
      <c r="D17" s="18"/>
      <c r="E17" s="18"/>
      <c r="F17" s="18"/>
      <c r="G17" s="18"/>
      <c r="H17" s="19"/>
      <c r="T17" s="1">
        <f>+T12+T16</f>
        <v>2</v>
      </c>
    </row>
  </sheetData>
  <sheetProtection algorithmName="SHA-512" hashValue="RxIRQhyigqkzCtWjeB/XLI0BZbSeHK89vxf7gT6eDIaW1OWlM+ol1YaoLrjTVypDijAG5SK0FTW6Dgdb/1v0+Q==" saltValue="lHL209kIApeWU0auWZYslA==" spinCount="100000" sheet="1"/>
  <mergeCells count="1">
    <mergeCell ref="C13:G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7869B4-A192-44A1-AC1E-C12705B3B7EC}">
  <dimension ref="B1:V11"/>
  <sheetViews>
    <sheetView showGridLines="0" workbookViewId="0">
      <selection activeCell="F8" sqref="F8:G10"/>
    </sheetView>
  </sheetViews>
  <sheetFormatPr baseColWidth="10" defaultRowHeight="15" x14ac:dyDescent="0.25"/>
  <cols>
    <col min="1" max="1" width="3.85546875" style="1" customWidth="1"/>
    <col min="2" max="2" width="11.42578125" style="1"/>
    <col min="3" max="3" width="38.7109375" style="1" bestFit="1" customWidth="1"/>
    <col min="4" max="4" width="20.85546875" style="1" customWidth="1"/>
    <col min="5" max="5" width="6.28515625" style="1" customWidth="1"/>
    <col min="6" max="6" width="36.42578125" style="1" customWidth="1"/>
    <col min="7" max="7" width="24.140625" style="1" customWidth="1"/>
    <col min="8" max="8" width="7.28515625" style="1" customWidth="1"/>
    <col min="9" max="16384" width="11.42578125" style="1"/>
  </cols>
  <sheetData>
    <row r="1" spans="2:22" ht="15.75" thickBot="1" x14ac:dyDescent="0.3"/>
    <row r="2" spans="2:22" x14ac:dyDescent="0.25">
      <c r="B2" s="29"/>
      <c r="C2" s="30"/>
      <c r="D2" s="30"/>
      <c r="E2" s="30"/>
      <c r="F2" s="30"/>
      <c r="G2" s="30"/>
      <c r="H2" s="31"/>
    </row>
    <row r="3" spans="2:22" x14ac:dyDescent="0.25">
      <c r="B3" s="14"/>
      <c r="C3" s="15"/>
      <c r="D3" s="15"/>
      <c r="E3" s="15"/>
      <c r="F3" s="15"/>
      <c r="G3" s="15"/>
      <c r="H3" s="16"/>
      <c r="V3" s="28">
        <f>+IF(D10&lt;=10,D10,IF(ROUNDDOWN(D10*10%,0)&gt;10,10,ROUNDDOWN(D10*10%,0)))</f>
        <v>0</v>
      </c>
    </row>
    <row r="4" spans="2:22" x14ac:dyDescent="0.25">
      <c r="B4" s="14"/>
      <c r="C4" s="15"/>
      <c r="D4" s="15"/>
      <c r="E4" s="15"/>
      <c r="F4" s="15"/>
      <c r="G4" s="15"/>
      <c r="H4" s="16"/>
    </row>
    <row r="5" spans="2:22" x14ac:dyDescent="0.25">
      <c r="B5" s="14"/>
      <c r="C5" s="15"/>
      <c r="D5" s="15"/>
      <c r="E5" s="15"/>
      <c r="F5" s="15"/>
      <c r="G5" s="15"/>
      <c r="H5" s="16"/>
    </row>
    <row r="6" spans="2:22" ht="21.75" customHeight="1" x14ac:dyDescent="0.35">
      <c r="B6" s="14"/>
      <c r="C6" s="111" t="s">
        <v>8</v>
      </c>
      <c r="D6" s="111"/>
      <c r="E6" s="26"/>
      <c r="F6"/>
      <c r="G6"/>
      <c r="H6" s="33"/>
      <c r="T6" s="1" t="s">
        <v>12</v>
      </c>
    </row>
    <row r="7" spans="2:22" ht="15.75" thickBot="1" x14ac:dyDescent="0.3">
      <c r="B7" s="14"/>
      <c r="C7" s="15"/>
      <c r="D7" s="15"/>
      <c r="E7" s="15"/>
      <c r="F7" s="66" t="s">
        <v>104</v>
      </c>
      <c r="G7"/>
      <c r="H7" s="16"/>
      <c r="T7" s="1" t="s">
        <v>13</v>
      </c>
    </row>
    <row r="8" spans="2:22" x14ac:dyDescent="0.25">
      <c r="B8" s="14"/>
      <c r="C8" s="23" t="s">
        <v>32</v>
      </c>
      <c r="D8" s="23" t="s">
        <v>23</v>
      </c>
      <c r="E8" s="6"/>
      <c r="F8" s="98"/>
      <c r="G8" s="100"/>
      <c r="H8" s="16"/>
      <c r="T8" s="1" t="s">
        <v>14</v>
      </c>
    </row>
    <row r="9" spans="2:22" x14ac:dyDescent="0.25">
      <c r="B9" s="14"/>
      <c r="C9" s="20" t="s">
        <v>80</v>
      </c>
      <c r="D9" s="57" t="s">
        <v>13</v>
      </c>
      <c r="E9" s="6"/>
      <c r="F9" s="101"/>
      <c r="G9" s="103"/>
      <c r="H9" s="16"/>
    </row>
    <row r="10" spans="2:22" ht="15.75" thickBot="1" x14ac:dyDescent="0.3">
      <c r="B10" s="14"/>
      <c r="C10" s="20" t="s">
        <v>143</v>
      </c>
      <c r="D10" s="57">
        <v>0</v>
      </c>
      <c r="E10" s="6"/>
      <c r="F10" s="104"/>
      <c r="G10" s="106"/>
      <c r="H10" s="16"/>
    </row>
    <row r="11" spans="2:22" ht="15.75" thickBot="1" x14ac:dyDescent="0.3">
      <c r="B11" s="17"/>
      <c r="C11" s="18"/>
      <c r="D11" s="18"/>
      <c r="E11" s="18"/>
      <c r="F11" s="18"/>
      <c r="G11" s="18"/>
      <c r="H11" s="19"/>
    </row>
  </sheetData>
  <sheetProtection algorithmName="SHA-512" hashValue="Z51D2GdX6pnp7N2D11LQG5/+ro+VHvMyKGFnh7x8Xooyk8xalN5XvIa1sJva8VQ6YEnf5J1G4CODfl5ymtRysQ==" saltValue="vcMFRDV43PifeV4YyUxWGg==" spinCount="100000" sheet="1"/>
  <mergeCells count="2">
    <mergeCell ref="C6:D6"/>
    <mergeCell ref="F8:G10"/>
  </mergeCells>
  <dataValidations count="1">
    <dataValidation type="list" allowBlank="1" showInputMessage="1" showErrorMessage="1" sqref="D9" xr:uid="{BAE67412-584B-4DE4-AA5C-35AE0D2BD371}">
      <formula1>$T$6:$T$7</formula1>
    </dataValidation>
  </dataValidation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4F2B1-919C-4269-A92D-A455391B7464}">
  <dimension ref="B2:M26"/>
  <sheetViews>
    <sheetView showGridLines="0" topLeftCell="A5" workbookViewId="0">
      <selection activeCell="C9" sqref="C9"/>
    </sheetView>
  </sheetViews>
  <sheetFormatPr baseColWidth="10" defaultRowHeight="15" x14ac:dyDescent="0.25"/>
  <cols>
    <col min="2" max="2" width="33" bestFit="1" customWidth="1"/>
    <col min="3" max="3" width="14.5703125" bestFit="1" customWidth="1"/>
    <col min="5" max="5" width="33" bestFit="1" customWidth="1"/>
    <col min="6" max="6" width="14.5703125" bestFit="1" customWidth="1"/>
  </cols>
  <sheetData>
    <row r="2" spans="2:13" ht="18.75" x14ac:dyDescent="0.3">
      <c r="B2" s="130" t="s">
        <v>10</v>
      </c>
      <c r="C2" s="130"/>
      <c r="D2" s="130"/>
      <c r="E2" s="130"/>
      <c r="F2" s="130"/>
      <c r="G2" s="130"/>
      <c r="H2" s="47"/>
      <c r="I2" s="47"/>
      <c r="J2" s="47"/>
      <c r="K2" s="47"/>
      <c r="L2" s="47"/>
      <c r="M2" s="48"/>
    </row>
    <row r="3" spans="2:13" ht="18.75" x14ac:dyDescent="0.3">
      <c r="B3" s="130" t="s">
        <v>11</v>
      </c>
      <c r="C3" s="130"/>
      <c r="D3" s="130"/>
      <c r="E3" s="130"/>
      <c r="F3" s="130"/>
      <c r="G3" s="130"/>
      <c r="H3" s="47"/>
      <c r="I3" s="47"/>
      <c r="J3" s="47"/>
      <c r="K3" s="47"/>
      <c r="L3" s="47"/>
      <c r="M3" s="48"/>
    </row>
    <row r="4" spans="2:13" ht="23.25" x14ac:dyDescent="0.35">
      <c r="B4" s="41"/>
      <c r="C4" s="41"/>
      <c r="D4" s="41"/>
      <c r="E4" s="41"/>
      <c r="F4" s="41"/>
      <c r="G4" s="41"/>
      <c r="H4" s="41"/>
      <c r="I4" s="41"/>
      <c r="J4" s="41"/>
      <c r="K4" s="41"/>
      <c r="L4" s="41"/>
      <c r="M4" s="41"/>
    </row>
    <row r="5" spans="2:13" x14ac:dyDescent="0.25">
      <c r="B5" t="s">
        <v>38</v>
      </c>
      <c r="C5" s="129" t="s">
        <v>158</v>
      </c>
      <c r="D5" s="129"/>
      <c r="E5" s="129"/>
      <c r="F5" s="129"/>
      <c r="G5" s="129"/>
      <c r="H5" s="6"/>
      <c r="I5" s="6"/>
      <c r="J5" s="6"/>
    </row>
    <row r="6" spans="2:13" x14ac:dyDescent="0.25">
      <c r="B6" t="s">
        <v>3</v>
      </c>
      <c r="C6" s="129" t="s">
        <v>154</v>
      </c>
      <c r="D6" s="129"/>
      <c r="E6" s="129"/>
      <c r="F6" s="129"/>
      <c r="G6" s="129"/>
      <c r="H6" s="46"/>
      <c r="I6" s="46"/>
      <c r="J6" s="46"/>
    </row>
    <row r="7" spans="2:13" x14ac:dyDescent="0.25">
      <c r="H7" s="6"/>
      <c r="I7" s="6"/>
      <c r="J7" s="6"/>
    </row>
    <row r="8" spans="2:13" x14ac:dyDescent="0.25">
      <c r="B8" t="s">
        <v>39</v>
      </c>
      <c r="C8" s="44" t="str">
        <f>+IF(SUM(USUARIOS!I12:J17)=0,"Falta diligenciar","")</f>
        <v/>
      </c>
      <c r="E8" t="s">
        <v>84</v>
      </c>
      <c r="F8" s="44" t="str">
        <f>+IF(PREJUDICIALES!$D$10="","Falta  actualizar","")</f>
        <v/>
      </c>
    </row>
    <row r="9" spans="2:13" x14ac:dyDescent="0.25">
      <c r="B9" s="43" t="s">
        <v>42</v>
      </c>
      <c r="C9" s="45">
        <f>+SUM(USUARIOS!I12:I17)/(6-SUM(USUARIOS!H12:H17))</f>
        <v>0.8</v>
      </c>
      <c r="E9" s="43" t="s">
        <v>47</v>
      </c>
      <c r="F9" s="43">
        <f>+PREJUDICIALES!$D$11</f>
        <v>0</v>
      </c>
    </row>
    <row r="10" spans="2:13" x14ac:dyDescent="0.25">
      <c r="B10" s="43" t="s">
        <v>40</v>
      </c>
      <c r="C10" s="43">
        <f>+ABOGADOS!$D$12+SUM(USUARIOS!I12:I17)</f>
        <v>9</v>
      </c>
      <c r="E10" s="43" t="s">
        <v>45</v>
      </c>
      <c r="F10" s="45" t="str">
        <f>IFERROR(PREJUDICIALES!$D$11/PREJUDICIALES!$D$10,"")</f>
        <v/>
      </c>
    </row>
    <row r="11" spans="2:13" x14ac:dyDescent="0.25">
      <c r="B11" s="43" t="s">
        <v>9</v>
      </c>
      <c r="C11" s="71" t="s">
        <v>118</v>
      </c>
      <c r="E11" s="43" t="s">
        <v>48</v>
      </c>
      <c r="F11" s="45" t="str">
        <f>IFERROR(PREJUDICIALES!$G$13/PREJUDICIALES!$V$3,"")</f>
        <v/>
      </c>
    </row>
    <row r="12" spans="2:13" x14ac:dyDescent="0.25">
      <c r="B12" s="43" t="s">
        <v>41</v>
      </c>
      <c r="C12" s="45">
        <f>IFERROR((ABOGADOS!$G$17+ABOGADOS!$G$18+ABOGADOS!$G$19*0.5)/ABOGADOS!$V$3,"")</f>
        <v>0.2</v>
      </c>
    </row>
    <row r="13" spans="2:13" x14ac:dyDescent="0.25">
      <c r="E13" t="s">
        <v>76</v>
      </c>
      <c r="F13" s="44" t="str">
        <f>+IF(ARBITRAMENTOS!T17=0,"Falta  actualizar","")</f>
        <v/>
      </c>
    </row>
    <row r="14" spans="2:13" x14ac:dyDescent="0.25">
      <c r="B14" t="s">
        <v>83</v>
      </c>
      <c r="C14" s="44" t="str">
        <f>+IF(JUDICIALES!$D$11="","Falta  actualizar","")</f>
        <v/>
      </c>
      <c r="E14" s="43" t="s">
        <v>46</v>
      </c>
      <c r="F14" s="43">
        <f>+ARBITRAMENTOS!D10</f>
        <v>0</v>
      </c>
    </row>
    <row r="15" spans="2:13" x14ac:dyDescent="0.25">
      <c r="B15" s="43" t="s">
        <v>43</v>
      </c>
      <c r="C15" s="43">
        <f>+JUDICIALES!$D$12</f>
        <v>9</v>
      </c>
      <c r="E15" s="43" t="s">
        <v>45</v>
      </c>
      <c r="F15" s="45" t="str">
        <f>IFERROR(ARBITRAMENTOS!D10/ARBITRAMENTOS!D9,"")</f>
        <v/>
      </c>
    </row>
    <row r="16" spans="2:13" x14ac:dyDescent="0.25">
      <c r="B16" s="43" t="s">
        <v>45</v>
      </c>
      <c r="C16" s="45">
        <f>IFERROR(JUDICIALES!$D$12/JUDICIALES!$D$11,"")</f>
        <v>1</v>
      </c>
    </row>
    <row r="17" spans="2:6" x14ac:dyDescent="0.25">
      <c r="B17" s="43" t="s">
        <v>51</v>
      </c>
      <c r="C17" s="45">
        <f>IFERROR(JUDICIALES!$G$11/JUDICIALES!$G$10,"")</f>
        <v>1</v>
      </c>
      <c r="E17" t="s">
        <v>79</v>
      </c>
      <c r="F17" s="44" t="str">
        <f>+IF(PAGOS!D9="","Falta  actualizar","")</f>
        <v/>
      </c>
    </row>
    <row r="18" spans="2:6" x14ac:dyDescent="0.25">
      <c r="B18" s="43" t="s">
        <v>44</v>
      </c>
      <c r="C18" s="43">
        <f>IFERROR(C15/ABOGADOS!$D$12,"")</f>
        <v>1.8</v>
      </c>
      <c r="E18" s="43" t="s">
        <v>49</v>
      </c>
      <c r="F18" s="43">
        <f>+PAGOS!D10</f>
        <v>0</v>
      </c>
    </row>
    <row r="19" spans="2:6" x14ac:dyDescent="0.25">
      <c r="B19" s="43" t="s">
        <v>82</v>
      </c>
      <c r="C19" s="45">
        <f>IFERROR(1-(JUDICIALES!$H$22+JUDICIALES!$H$23+JUDICIALES!$H$24)/(JUDICIALES!$G$22+JUDICIALES!$G$23+JUDICIALES!$G$24),"")</f>
        <v>0</v>
      </c>
      <c r="E19" s="43" t="s">
        <v>50</v>
      </c>
      <c r="F19" s="43" t="str">
        <f>+IF(PAGOS!D9="No","No aplica","si")</f>
        <v>No aplica</v>
      </c>
    </row>
    <row r="21" spans="2:6" ht="15.75" thickBot="1" x14ac:dyDescent="0.3"/>
    <row r="22" spans="2:6" x14ac:dyDescent="0.25">
      <c r="B22" s="2" t="s">
        <v>104</v>
      </c>
      <c r="C22" s="3"/>
      <c r="D22" s="3"/>
      <c r="E22" s="3"/>
      <c r="F22" s="4"/>
    </row>
    <row r="23" spans="2:6" x14ac:dyDescent="0.25">
      <c r="B23" s="116"/>
      <c r="C23" s="131"/>
      <c r="D23" s="131"/>
      <c r="E23" s="131"/>
      <c r="F23" s="117"/>
    </row>
    <row r="24" spans="2:6" x14ac:dyDescent="0.25">
      <c r="B24" s="116"/>
      <c r="C24" s="131"/>
      <c r="D24" s="131"/>
      <c r="E24" s="131"/>
      <c r="F24" s="117"/>
    </row>
    <row r="25" spans="2:6" x14ac:dyDescent="0.25">
      <c r="B25" s="116"/>
      <c r="C25" s="131"/>
      <c r="D25" s="131"/>
      <c r="E25" s="131"/>
      <c r="F25" s="117"/>
    </row>
    <row r="26" spans="2:6" ht="15.75" thickBot="1" x14ac:dyDescent="0.3">
      <c r="B26" s="118"/>
      <c r="C26" s="132"/>
      <c r="D26" s="132"/>
      <c r="E26" s="132"/>
      <c r="F26" s="119"/>
    </row>
  </sheetData>
  <mergeCells count="5">
    <mergeCell ref="C5:G5"/>
    <mergeCell ref="C6:G6"/>
    <mergeCell ref="B2:G2"/>
    <mergeCell ref="B3:G3"/>
    <mergeCell ref="B23:F26"/>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Principal</vt:lpstr>
      <vt:lpstr>USUARIOS</vt:lpstr>
      <vt:lpstr>Base a pegar</vt:lpstr>
      <vt:lpstr>ABOGADOS</vt:lpstr>
      <vt:lpstr>JUDICIALES</vt:lpstr>
      <vt:lpstr>PREJUDICIALES</vt:lpstr>
      <vt:lpstr>ARBITRAMENTOS</vt:lpstr>
      <vt:lpstr>PAGOS</vt:lpstr>
      <vt:lpstr>Resumen general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Pablo Garzón Peraza</dc:creator>
  <cp:lastModifiedBy>Yeniffer Latorre Casa</cp:lastModifiedBy>
  <dcterms:created xsi:type="dcterms:W3CDTF">2020-06-25T21:16:25Z</dcterms:created>
  <dcterms:modified xsi:type="dcterms:W3CDTF">2021-03-12T20:06:07Z</dcterms:modified>
</cp:coreProperties>
</file>